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30714-001\Desktop\"/>
    </mc:Choice>
  </mc:AlternateContent>
  <xr:revisionPtr revIDLastSave="0" documentId="8_{069A7C31-9817-4B57-B787-764AFFAEDFAD}" xr6:coauthVersionLast="41" xr6:coauthVersionMax="41" xr10:uidLastSave="{00000000-0000-0000-0000-000000000000}"/>
  <workbookProtection workbookPassword="CD3C" lockStructure="1"/>
  <bookViews>
    <workbookView xWindow="1455" yWindow="1470" windowWidth="15375" windowHeight="7875" xr2:uid="{00000000-000D-0000-FFFF-FFFF00000000}"/>
  </bookViews>
  <sheets>
    <sheet name="Förutsättningar" sheetId="15" r:id="rId1"/>
    <sheet name="NFS 2011-7" sheetId="13" r:id="rId2"/>
    <sheet name="Ärendekort" sheetId="24" r:id="rId3"/>
    <sheet name="Förvaltningsplan" sheetId="1" r:id="rId4"/>
    <sheet name="Utdata" sheetId="17" state="hidden" r:id="rId5"/>
    <sheet name="SourceData" sheetId="23" state="hidden" r:id="rId6"/>
    <sheet name="Faktorer" sheetId="16" state="hidden" r:id="rId7"/>
    <sheet name="2.1.1 Avskjutning" sheetId="10" r:id="rId8"/>
    <sheet name="2.1.2 Älgobs" sheetId="11" r:id="rId9"/>
    <sheet name="2.1.3 Spillningsinventering" sheetId="18" r:id="rId10"/>
    <sheet name="2.1.4 Kalvvikter" sheetId="14" r:id="rId11"/>
    <sheet name="2.2.1 Äbin" sheetId="12" r:id="rId12"/>
    <sheet name="Sammanst spillinv ÄFO" sheetId="22" r:id="rId13"/>
  </sheets>
  <externalReferences>
    <externalReference r:id="rId14"/>
  </externalReferences>
  <definedNames>
    <definedName name="_xlnm._FilterDatabase" localSheetId="6" hidden="1">Faktorer!$H$19:$H$168</definedName>
    <definedName name="Inventeringsobjekt" localSheetId="12">[1]Faktorer!$C$3:$C$7</definedName>
    <definedName name="Inventeringsobjekt">Faktorer!$C$3:$C$7</definedName>
    <definedName name="Sammanst_spillinv_ny">[1]Faktorer!$C$3:$C$7</definedName>
    <definedName name="Skogstillstånd" localSheetId="12">[1]Faktorer!$D$3:$D$8</definedName>
    <definedName name="Skogstillstånd">Faktorer!$D$3:$D$8</definedName>
    <definedName name="_xlnm.Print_Area" localSheetId="3">Förvaltningsplan!$A$1:$H$380</definedName>
    <definedName name="Välj">Faktorer!$C$5:$C$7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2" i="1" l="1"/>
  <c r="C1" i="1" l="1"/>
  <c r="A2" i="17" s="1"/>
  <c r="C5" i="1"/>
  <c r="C78" i="1" s="1"/>
  <c r="E5" i="1"/>
  <c r="C8" i="1"/>
  <c r="C301" i="1" s="1"/>
  <c r="C9" i="1"/>
  <c r="C10" i="1"/>
  <c r="C11" i="1"/>
  <c r="C12" i="1"/>
  <c r="C13" i="1"/>
  <c r="F2" i="17" s="1"/>
  <c r="C14" i="1"/>
  <c r="H2" i="17" s="1"/>
  <c r="B54" i="1"/>
  <c r="B79" i="1"/>
  <c r="B88" i="1" s="1"/>
  <c r="C79" i="1"/>
  <c r="D79" i="1"/>
  <c r="B80" i="1"/>
  <c r="AA2" i="17" s="1"/>
  <c r="C80" i="1"/>
  <c r="D80" i="1"/>
  <c r="E80" i="1" s="1"/>
  <c r="H173" i="16" s="1"/>
  <c r="B81" i="1"/>
  <c r="B89" i="1" s="1"/>
  <c r="C81" i="1"/>
  <c r="D81" i="1"/>
  <c r="E81" i="1" s="1"/>
  <c r="H174" i="16" s="1"/>
  <c r="B82" i="1"/>
  <c r="D83" i="1"/>
  <c r="B84" i="1"/>
  <c r="C84" i="1"/>
  <c r="D84" i="1"/>
  <c r="B85" i="1"/>
  <c r="C85" i="1"/>
  <c r="D85" i="1"/>
  <c r="B97" i="1"/>
  <c r="AD2" i="17" s="1"/>
  <c r="C97" i="1"/>
  <c r="D97" i="1"/>
  <c r="E97" i="1"/>
  <c r="B98" i="1"/>
  <c r="AF2" i="17" s="1"/>
  <c r="C98" i="1"/>
  <c r="D98" i="1"/>
  <c r="E98" i="1"/>
  <c r="B99" i="1"/>
  <c r="AH2" i="17" s="1"/>
  <c r="C99" i="1"/>
  <c r="D99" i="1"/>
  <c r="E99" i="1"/>
  <c r="H172" i="1" s="1"/>
  <c r="B100" i="1"/>
  <c r="AJ2" i="17" s="1"/>
  <c r="C100" i="1"/>
  <c r="D100" i="1"/>
  <c r="E100" i="1"/>
  <c r="B106" i="1"/>
  <c r="F106" i="1"/>
  <c r="B111" i="1"/>
  <c r="C111" i="1"/>
  <c r="D111" i="1"/>
  <c r="E111" i="1"/>
  <c r="F111" i="1"/>
  <c r="G111" i="1"/>
  <c r="B114" i="1"/>
  <c r="C114" i="1"/>
  <c r="D114" i="1"/>
  <c r="E114" i="1"/>
  <c r="F114" i="1"/>
  <c r="G114" i="1"/>
  <c r="B125" i="1"/>
  <c r="C125" i="1"/>
  <c r="D125" i="1"/>
  <c r="E125" i="1"/>
  <c r="F125" i="1"/>
  <c r="B126" i="1"/>
  <c r="BO2" i="17" s="1"/>
  <c r="C126" i="1"/>
  <c r="D126" i="1"/>
  <c r="BQ2" i="17" s="1"/>
  <c r="E126" i="1"/>
  <c r="F126" i="1"/>
  <c r="BS2" i="17" s="1"/>
  <c r="B127" i="1"/>
  <c r="C127" i="1"/>
  <c r="BU2" i="17" s="1"/>
  <c r="D127" i="1"/>
  <c r="BV2" i="17" s="1"/>
  <c r="E127" i="1"/>
  <c r="F127" i="1"/>
  <c r="D148" i="1"/>
  <c r="E148" i="1"/>
  <c r="F148" i="1"/>
  <c r="H171" i="1"/>
  <c r="B172" i="1"/>
  <c r="B173" i="1"/>
  <c r="B177" i="1"/>
  <c r="B178" i="1"/>
  <c r="B181" i="1"/>
  <c r="C186" i="1"/>
  <c r="D186" i="1"/>
  <c r="C187" i="1"/>
  <c r="C189" i="1" s="1"/>
  <c r="D187" i="1"/>
  <c r="C188" i="1"/>
  <c r="D188" i="1"/>
  <c r="B189" i="1"/>
  <c r="C197" i="1"/>
  <c r="G197" i="1"/>
  <c r="B239" i="1"/>
  <c r="C239" i="1"/>
  <c r="D239" i="1"/>
  <c r="B240" i="1"/>
  <c r="C240" i="1"/>
  <c r="FM2" i="17" s="1"/>
  <c r="D240" i="1"/>
  <c r="B241" i="1"/>
  <c r="C241" i="1"/>
  <c r="D241" i="1"/>
  <c r="FQ2" i="17" s="1"/>
  <c r="B242" i="1"/>
  <c r="C242" i="1"/>
  <c r="D242" i="1"/>
  <c r="B243" i="1"/>
  <c r="C243" i="1"/>
  <c r="D243" i="1"/>
  <c r="D244" i="1"/>
  <c r="E247" i="1"/>
  <c r="H177" i="1" s="1"/>
  <c r="E248" i="1"/>
  <c r="H178" i="1" s="1"/>
  <c r="E249" i="1"/>
  <c r="H179" i="1" s="1"/>
  <c r="E250" i="1"/>
  <c r="B251" i="1"/>
  <c r="C251" i="1"/>
  <c r="D251" i="1"/>
  <c r="D256" i="1"/>
  <c r="E256" i="1"/>
  <c r="F256" i="1"/>
  <c r="G256" i="1"/>
  <c r="D257" i="1"/>
  <c r="E257" i="1"/>
  <c r="F257" i="1"/>
  <c r="G257" i="1"/>
  <c r="D258" i="1"/>
  <c r="E258" i="1"/>
  <c r="F258" i="1"/>
  <c r="G258" i="1"/>
  <c r="D259" i="1"/>
  <c r="E259" i="1"/>
  <c r="F259" i="1"/>
  <c r="G259" i="1"/>
  <c r="D260" i="1"/>
  <c r="E260" i="1"/>
  <c r="F260" i="1"/>
  <c r="G260" i="1"/>
  <c r="D261" i="1"/>
  <c r="E261" i="1"/>
  <c r="F261" i="1"/>
  <c r="G261" i="1"/>
  <c r="B264" i="1"/>
  <c r="D264" i="1"/>
  <c r="E264" i="1"/>
  <c r="F264" i="1"/>
  <c r="G264" i="1"/>
  <c r="D266" i="1"/>
  <c r="E266" i="1"/>
  <c r="F179" i="1" s="1"/>
  <c r="F266" i="1"/>
  <c r="D287" i="1" s="1"/>
  <c r="G266" i="1"/>
  <c r="C276" i="1"/>
  <c r="C277" i="1" s="1"/>
  <c r="D276" i="1"/>
  <c r="D277" i="1" s="1"/>
  <c r="C278" i="1"/>
  <c r="C279" i="1"/>
  <c r="C280" i="1"/>
  <c r="C281" i="1"/>
  <c r="D282" i="1"/>
  <c r="A283" i="1"/>
  <c r="D283" i="1"/>
  <c r="D285" i="1"/>
  <c r="D286" i="1"/>
  <c r="B298" i="1"/>
  <c r="C298" i="1"/>
  <c r="D298" i="1"/>
  <c r="B299" i="1"/>
  <c r="C299" i="1"/>
  <c r="D299" i="1"/>
  <c r="B300" i="1"/>
  <c r="C300" i="1"/>
  <c r="D300" i="1"/>
  <c r="B302" i="1"/>
  <c r="C302" i="1"/>
  <c r="D302" i="1"/>
  <c r="D312" i="1"/>
  <c r="F312" i="1"/>
  <c r="D313" i="1"/>
  <c r="F313" i="1" s="1"/>
  <c r="C2" i="17"/>
  <c r="D2" i="17"/>
  <c r="E2" i="17"/>
  <c r="I2" i="17"/>
  <c r="M2" i="17"/>
  <c r="N2" i="17"/>
  <c r="O2" i="17"/>
  <c r="P2" i="17"/>
  <c r="Q2" i="17"/>
  <c r="R2" i="17"/>
  <c r="S2" i="17"/>
  <c r="T2" i="17"/>
  <c r="U2" i="17"/>
  <c r="V2" i="17"/>
  <c r="W2" i="17"/>
  <c r="X2" i="17"/>
  <c r="Y2" i="17"/>
  <c r="AE2" i="17"/>
  <c r="AG2" i="17"/>
  <c r="AL2" i="17"/>
  <c r="AM2" i="17"/>
  <c r="AN2" i="17"/>
  <c r="AO2" i="17"/>
  <c r="AP2" i="17"/>
  <c r="AQ2" i="17"/>
  <c r="AR2" i="17"/>
  <c r="AS2" i="17"/>
  <c r="AT2" i="17"/>
  <c r="AU2" i="17"/>
  <c r="AV2" i="17"/>
  <c r="AW2" i="17"/>
  <c r="AX2" i="17"/>
  <c r="AY2" i="17"/>
  <c r="AZ2" i="17"/>
  <c r="BA2" i="17"/>
  <c r="BB2" i="17"/>
  <c r="BC2" i="17"/>
  <c r="BD2" i="17"/>
  <c r="BE2" i="17"/>
  <c r="BF2" i="17"/>
  <c r="BG2" i="17"/>
  <c r="BH2" i="17"/>
  <c r="BI2" i="17"/>
  <c r="BJ2" i="17"/>
  <c r="BK2" i="17"/>
  <c r="BL2" i="17"/>
  <c r="BM2" i="17"/>
  <c r="BN2" i="17"/>
  <c r="BP2" i="17"/>
  <c r="BR2" i="17"/>
  <c r="BT2" i="17"/>
  <c r="BX2" i="17"/>
  <c r="BY2" i="17"/>
  <c r="BZ2" i="17"/>
  <c r="CA2" i="17"/>
  <c r="CB2" i="17"/>
  <c r="CC2" i="17"/>
  <c r="CD2" i="17"/>
  <c r="CE2" i="17"/>
  <c r="CF2" i="17"/>
  <c r="CG2" i="17"/>
  <c r="CH2" i="17"/>
  <c r="CI2" i="17"/>
  <c r="CJ2" i="17"/>
  <c r="CK2" i="17"/>
  <c r="CL2" i="17"/>
  <c r="CM2" i="17"/>
  <c r="CQ2" i="17"/>
  <c r="CR2" i="17"/>
  <c r="CS2" i="17"/>
  <c r="CT2" i="17"/>
  <c r="CU2" i="17"/>
  <c r="CV2" i="17"/>
  <c r="CW2" i="17"/>
  <c r="DQ2" i="17"/>
  <c r="DR2" i="17"/>
  <c r="DS2" i="17"/>
  <c r="DT2" i="17"/>
  <c r="DU2" i="17"/>
  <c r="DV2" i="17"/>
  <c r="DW2" i="17"/>
  <c r="DX2" i="17"/>
  <c r="DY2" i="17"/>
  <c r="DZ2" i="17"/>
  <c r="EE2" i="17"/>
  <c r="EF2" i="17"/>
  <c r="EG2" i="17"/>
  <c r="EH2" i="17"/>
  <c r="EL2" i="17"/>
  <c r="EM2" i="17"/>
  <c r="EQ2" i="17"/>
  <c r="ER2" i="17"/>
  <c r="EV2" i="17"/>
  <c r="EW2" i="17"/>
  <c r="FB2" i="17"/>
  <c r="FC2" i="17"/>
  <c r="FD2" i="17"/>
  <c r="FE2" i="17"/>
  <c r="FH2" i="17"/>
  <c r="FJ2" i="17"/>
  <c r="FK2" i="17"/>
  <c r="FN2" i="17"/>
  <c r="FP2" i="17"/>
  <c r="FR2" i="17"/>
  <c r="FS2" i="17"/>
  <c r="FT2" i="17"/>
  <c r="FU2" i="17"/>
  <c r="FV2" i="17"/>
  <c r="FW2" i="17"/>
  <c r="FX2" i="17"/>
  <c r="FY2" i="17"/>
  <c r="FZ2" i="17"/>
  <c r="GA2" i="17"/>
  <c r="GB2" i="17"/>
  <c r="GC2" i="17"/>
  <c r="GD2" i="17"/>
  <c r="GE2" i="17"/>
  <c r="GF2" i="17"/>
  <c r="GG2" i="17"/>
  <c r="GH2" i="17"/>
  <c r="GI2" i="17"/>
  <c r="GJ2" i="17"/>
  <c r="GK2" i="17"/>
  <c r="GL2" i="17"/>
  <c r="GM2" i="17"/>
  <c r="GN2" i="17"/>
  <c r="GO2" i="17"/>
  <c r="GP2" i="17"/>
  <c r="GQ2" i="17"/>
  <c r="GR2" i="17"/>
  <c r="GS2" i="17"/>
  <c r="GT2" i="17"/>
  <c r="GU2" i="17"/>
  <c r="GV2" i="17"/>
  <c r="GW2" i="17"/>
  <c r="GX2" i="17"/>
  <c r="GY2" i="17"/>
  <c r="GZ2" i="17"/>
  <c r="HA2" i="17"/>
  <c r="HB2" i="17"/>
  <c r="HC2" i="17"/>
  <c r="HD2" i="17"/>
  <c r="HE2" i="17"/>
  <c r="HF2" i="17"/>
  <c r="HG2" i="17"/>
  <c r="HH2" i="17"/>
  <c r="HI2" i="17"/>
  <c r="HJ2" i="17"/>
  <c r="HK2" i="17"/>
  <c r="HL2" i="17"/>
  <c r="HM2" i="17"/>
  <c r="HN2" i="17"/>
  <c r="HO2" i="17"/>
  <c r="HP2" i="17"/>
  <c r="HQ2" i="17"/>
  <c r="HR2" i="17"/>
  <c r="HS2" i="17"/>
  <c r="HT2" i="17"/>
  <c r="HU2" i="17"/>
  <c r="HV2" i="17"/>
  <c r="HW2" i="17"/>
  <c r="HX2" i="17"/>
  <c r="HY2" i="17"/>
  <c r="HZ2" i="17"/>
  <c r="IA2" i="17"/>
  <c r="ID2" i="17"/>
  <c r="IE2" i="17"/>
  <c r="IF2" i="17"/>
  <c r="IG2" i="17"/>
  <c r="IH2" i="17"/>
  <c r="II2" i="17"/>
  <c r="JE2" i="17"/>
  <c r="JF2" i="17"/>
  <c r="JG2" i="17"/>
  <c r="JH2" i="17"/>
  <c r="JI2" i="17"/>
  <c r="JJ2" i="17"/>
  <c r="JK2" i="17"/>
  <c r="JL2" i="17"/>
  <c r="JM2" i="17"/>
  <c r="JN2" i="17"/>
  <c r="JO2" i="17"/>
  <c r="JP2" i="17"/>
  <c r="JU2" i="17"/>
  <c r="JV2" i="17"/>
  <c r="JW2" i="17"/>
  <c r="JX2" i="17"/>
  <c r="JY2" i="17"/>
  <c r="JZ2" i="17"/>
  <c r="KA2" i="17"/>
  <c r="KB2" i="17"/>
  <c r="KC2" i="17"/>
  <c r="KD2" i="17"/>
  <c r="KE2" i="17"/>
  <c r="KF2" i="17"/>
  <c r="KG2" i="17"/>
  <c r="KH2" i="17"/>
  <c r="KI2" i="17"/>
  <c r="KJ2" i="17"/>
  <c r="KK2" i="17"/>
  <c r="KL2" i="17"/>
  <c r="KM2" i="17"/>
  <c r="KN2" i="17"/>
  <c r="KO2" i="17"/>
  <c r="KP2" i="17"/>
  <c r="KQ2" i="17"/>
  <c r="KR2" i="17"/>
  <c r="KS2" i="17"/>
  <c r="KT2" i="17"/>
  <c r="KU2" i="17"/>
  <c r="KV2" i="17"/>
  <c r="KW2" i="17"/>
  <c r="KX2" i="17"/>
  <c r="KY2" i="17"/>
  <c r="KZ2" i="17"/>
  <c r="LA2" i="17"/>
  <c r="K3" i="22"/>
  <c r="K13" i="22" s="1"/>
  <c r="L3" i="22"/>
  <c r="L13" i="22" s="1"/>
  <c r="M3" i="22"/>
  <c r="P3" i="22" s="1"/>
  <c r="N3" i="22"/>
  <c r="O3" i="22"/>
  <c r="Q3" i="22" s="1"/>
  <c r="R3" i="22"/>
  <c r="S3" i="22"/>
  <c r="K4" i="22"/>
  <c r="L4" i="22"/>
  <c r="M4" i="22"/>
  <c r="N4" i="22"/>
  <c r="Q4" i="22" s="1"/>
  <c r="O4" i="22"/>
  <c r="R4" i="22"/>
  <c r="S4" i="22"/>
  <c r="K5" i="22"/>
  <c r="L5" i="22"/>
  <c r="M5" i="22"/>
  <c r="P5" i="22" s="1"/>
  <c r="N5" i="22"/>
  <c r="Q5" i="22" s="1"/>
  <c r="O5" i="22"/>
  <c r="R5" i="22"/>
  <c r="S5" i="22"/>
  <c r="K6" i="22"/>
  <c r="L6" i="22"/>
  <c r="M6" i="22"/>
  <c r="P6" i="22" s="1"/>
  <c r="N6" i="22"/>
  <c r="Q6" i="22" s="1"/>
  <c r="O6" i="22"/>
  <c r="R6" i="22"/>
  <c r="S6" i="22"/>
  <c r="K7" i="22"/>
  <c r="L7" i="22"/>
  <c r="M7" i="22"/>
  <c r="N7" i="22"/>
  <c r="O7" i="22"/>
  <c r="Q7" i="22" s="1"/>
  <c r="P7" i="22"/>
  <c r="R7" i="22"/>
  <c r="S7" i="22"/>
  <c r="K8" i="22"/>
  <c r="L8" i="22"/>
  <c r="M8" i="22"/>
  <c r="N8" i="22"/>
  <c r="O8" i="22"/>
  <c r="R8" i="22"/>
  <c r="S8" i="22"/>
  <c r="K9" i="22"/>
  <c r="L9" i="22"/>
  <c r="M9" i="22"/>
  <c r="N9" i="22"/>
  <c r="O9" i="22"/>
  <c r="R9" i="22"/>
  <c r="S9" i="22"/>
  <c r="K10" i="22"/>
  <c r="L10" i="22"/>
  <c r="M10" i="22"/>
  <c r="P10" i="22" s="1"/>
  <c r="N10" i="22"/>
  <c r="O10" i="22"/>
  <c r="Q10" i="22"/>
  <c r="R10" i="22"/>
  <c r="S10" i="22"/>
  <c r="K11" i="22"/>
  <c r="L11" i="22"/>
  <c r="M11" i="22"/>
  <c r="P11" i="22" s="1"/>
  <c r="N11" i="22"/>
  <c r="O11" i="22"/>
  <c r="Q11" i="22" s="1"/>
  <c r="R11" i="22"/>
  <c r="S11" i="22"/>
  <c r="K12" i="22"/>
  <c r="L12" i="22"/>
  <c r="M12" i="22"/>
  <c r="N12" i="22"/>
  <c r="Q12" i="22" s="1"/>
  <c r="O12" i="22"/>
  <c r="R12" i="22"/>
  <c r="S12" i="22"/>
  <c r="F13" i="22"/>
  <c r="G13" i="22"/>
  <c r="K27" i="22"/>
  <c r="L27" i="22"/>
  <c r="M27" i="22"/>
  <c r="N27" i="22"/>
  <c r="Q27" i="22" s="1"/>
  <c r="O27" i="22"/>
  <c r="P27" i="22"/>
  <c r="R27" i="22"/>
  <c r="S27" i="22"/>
  <c r="K28" i="22"/>
  <c r="L28" i="22"/>
  <c r="M28" i="22"/>
  <c r="N28" i="22"/>
  <c r="O28" i="22"/>
  <c r="R28" i="22"/>
  <c r="S28" i="22"/>
  <c r="K29" i="22"/>
  <c r="L29" i="22"/>
  <c r="M29" i="22"/>
  <c r="N29" i="22"/>
  <c r="O29" i="22"/>
  <c r="P29" i="22" s="1"/>
  <c r="R29" i="22"/>
  <c r="S29" i="22"/>
  <c r="K30" i="22"/>
  <c r="L30" i="22"/>
  <c r="M30" i="22"/>
  <c r="N30" i="22"/>
  <c r="Q30" i="22" s="1"/>
  <c r="O30" i="22"/>
  <c r="R30" i="22"/>
  <c r="S30" i="22"/>
  <c r="K31" i="22"/>
  <c r="L31" i="22"/>
  <c r="M31" i="22"/>
  <c r="P31" i="22" s="1"/>
  <c r="N31" i="22"/>
  <c r="O31" i="22"/>
  <c r="Q31" i="22"/>
  <c r="R31" i="22"/>
  <c r="S31" i="22"/>
  <c r="K32" i="22"/>
  <c r="L32" i="22"/>
  <c r="M32" i="22"/>
  <c r="N32" i="22"/>
  <c r="O32" i="22"/>
  <c r="Q32" i="22" s="1"/>
  <c r="R32" i="22"/>
  <c r="S32" i="22"/>
  <c r="K33" i="22"/>
  <c r="L33" i="22"/>
  <c r="M33" i="22"/>
  <c r="N33" i="22"/>
  <c r="O33" i="22"/>
  <c r="P33" i="22" s="1"/>
  <c r="R33" i="22"/>
  <c r="S33" i="22"/>
  <c r="K34" i="22"/>
  <c r="L34" i="22"/>
  <c r="M34" i="22"/>
  <c r="P34" i="22" s="1"/>
  <c r="N34" i="22"/>
  <c r="Q34" i="22" s="1"/>
  <c r="O34" i="22"/>
  <c r="R34" i="22"/>
  <c r="S34" i="22"/>
  <c r="K35" i="22"/>
  <c r="L35" i="22"/>
  <c r="M35" i="22"/>
  <c r="N35" i="22"/>
  <c r="Q35" i="22" s="1"/>
  <c r="O35" i="22"/>
  <c r="P35" i="22"/>
  <c r="R35" i="22"/>
  <c r="S35" i="22"/>
  <c r="K36" i="22"/>
  <c r="L36" i="22"/>
  <c r="M36" i="22"/>
  <c r="N36" i="22"/>
  <c r="O36" i="22"/>
  <c r="Q36" i="22" s="1"/>
  <c r="R36" i="22"/>
  <c r="S36" i="22"/>
  <c r="F37" i="22"/>
  <c r="G37" i="22"/>
  <c r="K51" i="22"/>
  <c r="L51" i="22"/>
  <c r="M51" i="22"/>
  <c r="P51" i="22" s="1"/>
  <c r="N51" i="22"/>
  <c r="O51" i="22"/>
  <c r="Q51" i="22"/>
  <c r="R51" i="22"/>
  <c r="S51" i="22"/>
  <c r="K52" i="22"/>
  <c r="L52" i="22"/>
  <c r="M52" i="22"/>
  <c r="N52" i="22"/>
  <c r="Q52" i="22" s="1"/>
  <c r="O52" i="22"/>
  <c r="R52" i="22"/>
  <c r="S52" i="22"/>
  <c r="K53" i="22"/>
  <c r="L53" i="22"/>
  <c r="M53" i="22"/>
  <c r="N53" i="22"/>
  <c r="O53" i="22"/>
  <c r="P53" i="22"/>
  <c r="R53" i="22"/>
  <c r="S53" i="22"/>
  <c r="K54" i="22"/>
  <c r="L54" i="22"/>
  <c r="M54" i="22"/>
  <c r="N54" i="22"/>
  <c r="O54" i="22"/>
  <c r="R54" i="22"/>
  <c r="S54" i="22"/>
  <c r="K55" i="22"/>
  <c r="L55" i="22"/>
  <c r="M55" i="22"/>
  <c r="P55" i="22" s="1"/>
  <c r="N55" i="22"/>
  <c r="O55" i="22"/>
  <c r="Q55" i="22"/>
  <c r="R55" i="22"/>
  <c r="S55" i="22"/>
  <c r="K56" i="22"/>
  <c r="L56" i="22"/>
  <c r="M56" i="22"/>
  <c r="N56" i="22"/>
  <c r="Q56" i="22" s="1"/>
  <c r="O56" i="22"/>
  <c r="R56" i="22"/>
  <c r="S56" i="22"/>
  <c r="K57" i="22"/>
  <c r="L57" i="22"/>
  <c r="M57" i="22"/>
  <c r="P57" i="22" s="1"/>
  <c r="N57" i="22"/>
  <c r="O57" i="22"/>
  <c r="R57" i="22"/>
  <c r="S57" i="22"/>
  <c r="K58" i="22"/>
  <c r="L58" i="22"/>
  <c r="M58" i="22"/>
  <c r="N58" i="22"/>
  <c r="O58" i="22"/>
  <c r="R58" i="22"/>
  <c r="S58" i="22"/>
  <c r="K59" i="22"/>
  <c r="L59" i="22"/>
  <c r="M59" i="22"/>
  <c r="N59" i="22"/>
  <c r="O59" i="22"/>
  <c r="Q59" i="22"/>
  <c r="R59" i="22"/>
  <c r="S59" i="22"/>
  <c r="K60" i="22"/>
  <c r="L60" i="22"/>
  <c r="M60" i="22"/>
  <c r="P60" i="22" s="1"/>
  <c r="N60" i="22"/>
  <c r="O60" i="22"/>
  <c r="Q60" i="22" s="1"/>
  <c r="R60" i="22"/>
  <c r="S60" i="22"/>
  <c r="F61" i="22"/>
  <c r="G61" i="22"/>
  <c r="K75" i="22"/>
  <c r="L75" i="22"/>
  <c r="M75" i="22"/>
  <c r="N75" i="22"/>
  <c r="O75" i="22"/>
  <c r="P75" i="22" s="1"/>
  <c r="R75" i="22"/>
  <c r="S75" i="22"/>
  <c r="K76" i="22"/>
  <c r="L76" i="22"/>
  <c r="M76" i="22"/>
  <c r="N76" i="22"/>
  <c r="Q76" i="22" s="1"/>
  <c r="O76" i="22"/>
  <c r="R76" i="22"/>
  <c r="S76" i="22"/>
  <c r="K77" i="22"/>
  <c r="L77" i="22"/>
  <c r="M77" i="22"/>
  <c r="P77" i="22" s="1"/>
  <c r="N77" i="22"/>
  <c r="O77" i="22"/>
  <c r="Q77" i="22"/>
  <c r="R77" i="22"/>
  <c r="S77" i="22"/>
  <c r="K78" i="22"/>
  <c r="L78" i="22"/>
  <c r="M78" i="22"/>
  <c r="N78" i="22"/>
  <c r="O78" i="22"/>
  <c r="Q78" i="22" s="1"/>
  <c r="R78" i="22"/>
  <c r="S78" i="22"/>
  <c r="K79" i="22"/>
  <c r="L79" i="22"/>
  <c r="M79" i="22"/>
  <c r="N79" i="22"/>
  <c r="O79" i="22"/>
  <c r="P79" i="22" s="1"/>
  <c r="R79" i="22"/>
  <c r="S79" i="22"/>
  <c r="K80" i="22"/>
  <c r="L80" i="22"/>
  <c r="M80" i="22"/>
  <c r="P80" i="22" s="1"/>
  <c r="N80" i="22"/>
  <c r="O80" i="22"/>
  <c r="Q80" i="22" s="1"/>
  <c r="R80" i="22"/>
  <c r="S80" i="22"/>
  <c r="K81" i="22"/>
  <c r="L81" i="22"/>
  <c r="M81" i="22"/>
  <c r="N81" i="22"/>
  <c r="Q81" i="22" s="1"/>
  <c r="O81" i="22"/>
  <c r="P81" i="22"/>
  <c r="R81" i="22"/>
  <c r="S81" i="22"/>
  <c r="K82" i="22"/>
  <c r="L82" i="22"/>
  <c r="M82" i="22"/>
  <c r="N82" i="22"/>
  <c r="O82" i="22"/>
  <c r="Q82" i="22" s="1"/>
  <c r="R82" i="22"/>
  <c r="S82" i="22"/>
  <c r="K83" i="22"/>
  <c r="L83" i="22"/>
  <c r="M83" i="22"/>
  <c r="N83" i="22"/>
  <c r="O83" i="22"/>
  <c r="R83" i="22"/>
  <c r="S83" i="22"/>
  <c r="K84" i="22"/>
  <c r="L84" i="22"/>
  <c r="M84" i="22"/>
  <c r="N84" i="22"/>
  <c r="Q84" i="22" s="1"/>
  <c r="O84" i="22"/>
  <c r="R84" i="22"/>
  <c r="S84" i="22"/>
  <c r="F85" i="22"/>
  <c r="G85" i="22"/>
  <c r="K99" i="22"/>
  <c r="L99" i="22"/>
  <c r="M99" i="22"/>
  <c r="N99" i="22"/>
  <c r="O99" i="22"/>
  <c r="Q99" i="22" s="1"/>
  <c r="R99" i="22"/>
  <c r="S99" i="22"/>
  <c r="K100" i="22"/>
  <c r="L100" i="22"/>
  <c r="M100" i="22"/>
  <c r="N100" i="22"/>
  <c r="O100" i="22"/>
  <c r="R100" i="22"/>
  <c r="S100" i="22"/>
  <c r="K101" i="22"/>
  <c r="L101" i="22"/>
  <c r="M101" i="22"/>
  <c r="N101" i="22"/>
  <c r="Q101" i="22" s="1"/>
  <c r="O101" i="22"/>
  <c r="R101" i="22"/>
  <c r="S101" i="22"/>
  <c r="K102" i="22"/>
  <c r="L102" i="22"/>
  <c r="M102" i="22"/>
  <c r="N102" i="22"/>
  <c r="O102" i="22"/>
  <c r="P102" i="22"/>
  <c r="Q102" i="22"/>
  <c r="R102" i="22"/>
  <c r="S102" i="22"/>
  <c r="K103" i="22"/>
  <c r="L103" i="22"/>
  <c r="M103" i="22"/>
  <c r="N103" i="22"/>
  <c r="O103" i="22"/>
  <c r="Q103" i="22" s="1"/>
  <c r="R103" i="22"/>
  <c r="S103" i="22"/>
  <c r="K104" i="22"/>
  <c r="L104" i="22"/>
  <c r="M104" i="22"/>
  <c r="N104" i="22"/>
  <c r="O104" i="22"/>
  <c r="P104" i="22" s="1"/>
  <c r="R104" i="22"/>
  <c r="S104" i="22"/>
  <c r="K105" i="22"/>
  <c r="L105" i="22"/>
  <c r="M105" i="22"/>
  <c r="P105" i="22" s="1"/>
  <c r="N105" i="22"/>
  <c r="O105" i="22"/>
  <c r="Q105" i="22"/>
  <c r="R105" i="22"/>
  <c r="S105" i="22"/>
  <c r="K106" i="22"/>
  <c r="L106" i="22"/>
  <c r="M106" i="22"/>
  <c r="N106" i="22"/>
  <c r="Q106" i="22" s="1"/>
  <c r="O106" i="22"/>
  <c r="P106" i="22" s="1"/>
  <c r="R106" i="22"/>
  <c r="S106" i="22"/>
  <c r="K107" i="22"/>
  <c r="L107" i="22"/>
  <c r="M107" i="22"/>
  <c r="N107" i="22"/>
  <c r="O107" i="22"/>
  <c r="Q107" i="22" s="1"/>
  <c r="R107" i="22"/>
  <c r="S107" i="22"/>
  <c r="K108" i="22"/>
  <c r="L108" i="22"/>
  <c r="M108" i="22"/>
  <c r="N108" i="22"/>
  <c r="O108" i="22"/>
  <c r="R108" i="22"/>
  <c r="S108" i="22"/>
  <c r="F109" i="22"/>
  <c r="G109" i="22"/>
  <c r="K123" i="22"/>
  <c r="L123" i="22"/>
  <c r="M123" i="22"/>
  <c r="P123" i="22" s="1"/>
  <c r="N123" i="22"/>
  <c r="Q123" i="22" s="1"/>
  <c r="O123" i="22"/>
  <c r="R123" i="22"/>
  <c r="S123" i="22"/>
  <c r="K124" i="22"/>
  <c r="L124" i="22"/>
  <c r="M124" i="22"/>
  <c r="P124" i="22" s="1"/>
  <c r="N124" i="22"/>
  <c r="O124" i="22"/>
  <c r="R124" i="22"/>
  <c r="S124" i="22"/>
  <c r="K125" i="22"/>
  <c r="L125" i="22"/>
  <c r="M125" i="22"/>
  <c r="N125" i="22"/>
  <c r="O125" i="22"/>
  <c r="P125" i="22" s="1"/>
  <c r="R125" i="22"/>
  <c r="S125" i="22"/>
  <c r="K126" i="22"/>
  <c r="L126" i="22"/>
  <c r="M126" i="22"/>
  <c r="N126" i="22"/>
  <c r="O126" i="22"/>
  <c r="R126" i="22"/>
  <c r="S126" i="22"/>
  <c r="K127" i="22"/>
  <c r="L127" i="22"/>
  <c r="M127" i="22"/>
  <c r="N127" i="22"/>
  <c r="Q127" i="22" s="1"/>
  <c r="O127" i="22"/>
  <c r="R127" i="22"/>
  <c r="S127" i="22"/>
  <c r="K128" i="22"/>
  <c r="L128" i="22"/>
  <c r="M128" i="22"/>
  <c r="P128" i="22" s="1"/>
  <c r="N128" i="22"/>
  <c r="O128" i="22"/>
  <c r="R128" i="22"/>
  <c r="S128" i="22"/>
  <c r="K129" i="22"/>
  <c r="L129" i="22"/>
  <c r="M129" i="22"/>
  <c r="N129" i="22"/>
  <c r="O129" i="22"/>
  <c r="R129" i="22"/>
  <c r="S129" i="22"/>
  <c r="K130" i="22"/>
  <c r="L130" i="22"/>
  <c r="M130" i="22"/>
  <c r="N130" i="22"/>
  <c r="O130" i="22"/>
  <c r="R130" i="22"/>
  <c r="S130" i="22"/>
  <c r="K131" i="22"/>
  <c r="L131" i="22"/>
  <c r="M131" i="22"/>
  <c r="P131" i="22" s="1"/>
  <c r="N131" i="22"/>
  <c r="Q131" i="22" s="1"/>
  <c r="O131" i="22"/>
  <c r="R131" i="22"/>
  <c r="S131" i="22"/>
  <c r="K132" i="22"/>
  <c r="L132" i="22"/>
  <c r="M132" i="22"/>
  <c r="N132" i="22"/>
  <c r="Q132" i="22" s="1"/>
  <c r="O132" i="22"/>
  <c r="R132" i="22"/>
  <c r="S132" i="22"/>
  <c r="F133" i="22"/>
  <c r="G133" i="22"/>
  <c r="Q126" i="22" l="1"/>
  <c r="P58" i="22"/>
  <c r="P61" i="22" s="1"/>
  <c r="M61" i="22" s="1"/>
  <c r="Q129" i="22"/>
  <c r="P126" i="22"/>
  <c r="P133" i="22" s="1"/>
  <c r="M133" i="22" s="1"/>
  <c r="P52" i="22"/>
  <c r="K85" i="22"/>
  <c r="P12" i="22"/>
  <c r="Q9" i="22"/>
  <c r="P4" i="22"/>
  <c r="G171" i="1"/>
  <c r="F97" i="1"/>
  <c r="F13" i="1"/>
  <c r="G2" i="17" s="1"/>
  <c r="P9" i="22"/>
  <c r="D189" i="1"/>
  <c r="E186" i="1" s="1"/>
  <c r="C96" i="1"/>
  <c r="P84" i="22"/>
  <c r="P127" i="22"/>
  <c r="P56" i="22"/>
  <c r="P30" i="22"/>
  <c r="L37" i="22"/>
  <c r="D146" i="1"/>
  <c r="F99" i="1"/>
  <c r="D87" i="1"/>
  <c r="P76" i="22"/>
  <c r="P130" i="22"/>
  <c r="Q125" i="22"/>
  <c r="P108" i="22"/>
  <c r="L109" i="22"/>
  <c r="P59" i="22"/>
  <c r="P54" i="22"/>
  <c r="AI2" i="17"/>
  <c r="G172" i="1"/>
  <c r="P101" i="22"/>
  <c r="Q130" i="22"/>
  <c r="Q128" i="22"/>
  <c r="K109" i="22"/>
  <c r="Q57" i="22"/>
  <c r="O13" i="22"/>
  <c r="D351" i="1"/>
  <c r="E243" i="1"/>
  <c r="L133" i="22"/>
  <c r="P100" i="22"/>
  <c r="P83" i="22"/>
  <c r="P8" i="22"/>
  <c r="C320" i="1"/>
  <c r="F216" i="1"/>
  <c r="P132" i="22"/>
  <c r="Q8" i="22"/>
  <c r="Q13" i="22" s="1"/>
  <c r="N13" i="22" s="1"/>
  <c r="F314" i="1"/>
  <c r="G204" i="1"/>
  <c r="D123" i="1"/>
  <c r="C88" i="1"/>
  <c r="P129" i="22"/>
  <c r="B78" i="1"/>
  <c r="C351" i="1"/>
  <c r="B320" i="1"/>
  <c r="D294" i="1"/>
  <c r="D246" i="1"/>
  <c r="C244" i="1"/>
  <c r="D238" i="1"/>
  <c r="E216" i="1"/>
  <c r="F204" i="1"/>
  <c r="F197" i="1"/>
  <c r="B197" i="1"/>
  <c r="C146" i="1"/>
  <c r="C123" i="1"/>
  <c r="E106" i="1"/>
  <c r="B96" i="1"/>
  <c r="C87" i="1"/>
  <c r="Z2" i="17"/>
  <c r="B2" i="17"/>
  <c r="B351" i="1"/>
  <c r="C294" i="1"/>
  <c r="C246" i="1"/>
  <c r="E241" i="1"/>
  <c r="G178" i="1" s="1"/>
  <c r="C238" i="1"/>
  <c r="D216" i="1"/>
  <c r="E204" i="1"/>
  <c r="E197" i="1"/>
  <c r="F146" i="1"/>
  <c r="B146" i="1"/>
  <c r="F123" i="1"/>
  <c r="B123" i="1"/>
  <c r="D106" i="1"/>
  <c r="F98" i="1"/>
  <c r="E96" i="1"/>
  <c r="D89" i="1"/>
  <c r="E180" i="16" s="1"/>
  <c r="B87" i="1"/>
  <c r="D82" i="1"/>
  <c r="D78" i="1"/>
  <c r="B52" i="1"/>
  <c r="D320" i="1"/>
  <c r="B294" i="1"/>
  <c r="B246" i="1"/>
  <c r="E242" i="1"/>
  <c r="G179" i="1" s="1"/>
  <c r="B238" i="1"/>
  <c r="H204" i="1"/>
  <c r="H197" i="1"/>
  <c r="D197" i="1"/>
  <c r="B179" i="1"/>
  <c r="E146" i="1"/>
  <c r="E123" i="1"/>
  <c r="G106" i="1"/>
  <c r="C106" i="1"/>
  <c r="D96" i="1"/>
  <c r="D88" i="1"/>
  <c r="C82" i="1"/>
  <c r="C83" i="1" s="1"/>
  <c r="E79" i="1"/>
  <c r="H172" i="16" s="1"/>
  <c r="H175" i="16" s="1"/>
  <c r="P13" i="22"/>
  <c r="M13" i="22" s="1"/>
  <c r="L85" i="22"/>
  <c r="Q28" i="22"/>
  <c r="O37" i="22"/>
  <c r="K37" i="22"/>
  <c r="D278" i="1"/>
  <c r="F100" i="1"/>
  <c r="AK2" i="17"/>
  <c r="O109" i="22"/>
  <c r="Q104" i="22"/>
  <c r="O85" i="22"/>
  <c r="Q79" i="22"/>
  <c r="Q75" i="22"/>
  <c r="Q53" i="22"/>
  <c r="O61" i="22"/>
  <c r="L61" i="22"/>
  <c r="Q33" i="22"/>
  <c r="Q29" i="22"/>
  <c r="F177" i="1"/>
  <c r="F178" i="1"/>
  <c r="E251" i="1"/>
  <c r="BW2" i="17"/>
  <c r="D281" i="1"/>
  <c r="E10" i="1"/>
  <c r="Q124" i="22"/>
  <c r="Q133" i="22" s="1"/>
  <c r="N133" i="22" s="1"/>
  <c r="O133" i="22"/>
  <c r="K133" i="22"/>
  <c r="Q58" i="22"/>
  <c r="Q54" i="22"/>
  <c r="E178" i="16"/>
  <c r="E179" i="16" s="1"/>
  <c r="FO2" i="17"/>
  <c r="D314" i="1"/>
  <c r="E312" i="1" s="1"/>
  <c r="FI2" i="17"/>
  <c r="E239" i="1"/>
  <c r="B83" i="1"/>
  <c r="AC2" i="17"/>
  <c r="D301" i="1"/>
  <c r="B170" i="1"/>
  <c r="B301" i="1"/>
  <c r="Q108" i="22"/>
  <c r="Q100" i="22"/>
  <c r="Q109" i="22" s="1"/>
  <c r="N109" i="22" s="1"/>
  <c r="Q83" i="22"/>
  <c r="K61" i="22"/>
  <c r="P107" i="22"/>
  <c r="P103" i="22"/>
  <c r="P99" i="22"/>
  <c r="P82" i="22"/>
  <c r="P78" i="22"/>
  <c r="P36" i="22"/>
  <c r="P32" i="22"/>
  <c r="P28" i="22"/>
  <c r="P37" i="22" s="1"/>
  <c r="M37" i="22" s="1"/>
  <c r="B244" i="1"/>
  <c r="FL2" i="17"/>
  <c r="E240" i="1"/>
  <c r="G177" i="1" s="1"/>
  <c r="D279" i="1"/>
  <c r="C89" i="1"/>
  <c r="E9" i="1"/>
  <c r="AB2" i="17"/>
  <c r="F172" i="1"/>
  <c r="D280" i="1"/>
  <c r="P85" i="22" l="1"/>
  <c r="M85" i="22" s="1"/>
  <c r="Q61" i="22"/>
  <c r="N61" i="22" s="1"/>
  <c r="P109" i="22"/>
  <c r="M109" i="22" s="1"/>
  <c r="E244" i="1"/>
  <c r="F172" i="16"/>
  <c r="F173" i="16"/>
  <c r="F174" i="16" s="1"/>
  <c r="F171" i="1"/>
  <c r="Q85" i="22"/>
  <c r="N85" i="22" s="1"/>
  <c r="Q37" i="22"/>
  <c r="N37" i="22" s="1"/>
  <c r="F175" i="16" l="1"/>
  <c r="E173" i="16" l="1"/>
  <c r="E174" i="16"/>
  <c r="E177" i="16" s="1"/>
  <c r="E172" i="16"/>
  <c r="G175" i="16" l="1"/>
  <c r="K175" i="16" s="1"/>
  <c r="E175" i="16"/>
  <c r="G172" i="16" l="1"/>
  <c r="I172" i="16" s="1"/>
  <c r="G173" i="16"/>
  <c r="I173" i="16" s="1"/>
  <c r="G174" i="16"/>
  <c r="I174" i="16" s="1"/>
  <c r="I175" i="16" l="1"/>
  <c r="L175" i="16" s="1"/>
  <c r="J172" i="16" l="1"/>
  <c r="C152" i="1" s="1"/>
  <c r="D152" i="1" s="1"/>
  <c r="J174" i="16"/>
  <c r="C154" i="1" s="1"/>
  <c r="D154" i="1" s="1"/>
  <c r="J175" i="16"/>
  <c r="J173" i="16"/>
  <c r="C153" i="1" s="1"/>
  <c r="B154" i="1" l="1"/>
  <c r="B152" i="1"/>
  <c r="E152" i="1"/>
  <c r="B153" i="1"/>
  <c r="C155" i="1"/>
  <c r="D153" i="1"/>
  <c r="D155" i="1" s="1"/>
  <c r="B155" i="1" l="1"/>
</calcChain>
</file>

<file path=xl/sharedStrings.xml><?xml version="1.0" encoding="utf-8"?>
<sst xmlns="http://schemas.openxmlformats.org/spreadsheetml/2006/main" count="1586" uniqueCount="1157">
  <si>
    <t>Förutsättningar till ÄFP-mallen</t>
  </si>
  <si>
    <t>Färgernas avsikt:</t>
  </si>
  <si>
    <t>Ärendekort</t>
  </si>
  <si>
    <t>Ansökan om:</t>
  </si>
  <si>
    <t>För perioden, jaktåret</t>
  </si>
  <si>
    <t>till och med</t>
  </si>
  <si>
    <t>Namn område</t>
  </si>
  <si>
    <t>Länsstyrelsens reg.nummer</t>
  </si>
  <si>
    <t>Till befintligt ärende</t>
  </si>
  <si>
    <t>Fyll i uppgifterna i nedan och lämna ärendekortet till Länsstyrelsen som försättsblad till skötselplanen</t>
  </si>
  <si>
    <t>Företädare för älgskötselområdet</t>
  </si>
  <si>
    <t>Namn</t>
  </si>
  <si>
    <t>Telefon 1</t>
  </si>
  <si>
    <t>Telefon 2</t>
  </si>
  <si>
    <t>Aderss</t>
  </si>
  <si>
    <t>Telefon 3</t>
  </si>
  <si>
    <t>Postnummer och ort</t>
  </si>
  <si>
    <t>E-postadress</t>
  </si>
  <si>
    <t>Födelsedatum</t>
  </si>
  <si>
    <t>Namn på älgförvaltningsområdet</t>
  </si>
  <si>
    <t>Namn på ÄFO</t>
  </si>
  <si>
    <t>Älgförvaltningsplan för perioden</t>
  </si>
  <si>
    <t>Planperiod, omfattar åren</t>
  </si>
  <si>
    <t>Reviderad datum</t>
  </si>
  <si>
    <t>Ange senaste datum för revidering</t>
  </si>
  <si>
    <t>Revidering orsak</t>
  </si>
  <si>
    <t>Välj ett av alternativen i listan</t>
  </si>
  <si>
    <t>Registrerad areal för ÄFO (ha)</t>
  </si>
  <si>
    <t>Areal enligt LST för respektive år</t>
  </si>
  <si>
    <t>Registrerad areal ÄSO totalt (ha)</t>
  </si>
  <si>
    <t>Andel av ÄFO:</t>
  </si>
  <si>
    <t>Areal enligt LST</t>
  </si>
  <si>
    <t>Registrerad areal licensområden</t>
  </si>
  <si>
    <t>Antal älgskötselområden</t>
  </si>
  <si>
    <t>Antal enligt LST</t>
  </si>
  <si>
    <t>Antal licensområden</t>
  </si>
  <si>
    <t>Registrerande län</t>
  </si>
  <si>
    <t>Enligt beslut från LST (län som administrerar ÄFO)</t>
  </si>
  <si>
    <t>ÄFO nummer i Länsstyrelsens register</t>
  </si>
  <si>
    <t>Enligt beslut från LST</t>
  </si>
  <si>
    <t>Fastställd av länsstyrelsen den</t>
  </si>
  <si>
    <t>Anges av LST</t>
  </si>
  <si>
    <t>Länsstyrelsens ärendenr</t>
  </si>
  <si>
    <t>Länsstyrelsens noteringar och villkor för beslut om fastställande av planen:</t>
  </si>
  <si>
    <t>INNEHÅLL:</t>
  </si>
  <si>
    <r>
      <rPr>
        <b/>
        <sz val="14"/>
        <color theme="1"/>
        <rFont val="Calibri"/>
        <family val="2"/>
      </rPr>
      <t>1. MÅLSÄTTNINGAR</t>
    </r>
    <r>
      <rPr>
        <sz val="14"/>
        <color theme="1"/>
        <rFont val="Calibri"/>
        <family val="2"/>
      </rPr>
      <t xml:space="preserve">
1.1 Älgstammen
1.2 Skog och betesskador</t>
    </r>
  </si>
  <si>
    <r>
      <rPr>
        <b/>
        <sz val="14"/>
        <color theme="1"/>
        <rFont val="Calibri"/>
        <family val="2"/>
      </rPr>
      <t>2. NULÄGESBESKRIVNING</t>
    </r>
    <r>
      <rPr>
        <sz val="14"/>
        <color theme="1"/>
        <rFont val="Calibri"/>
        <family val="2"/>
      </rPr>
      <t xml:space="preserve">
2.1 Uppgifter om älgstammen
2.2 Uppgifter om skogstillstånd och betesskador
2.3 Skador på gröda
2.4 Trafikolyckor med älg
2.5 Övrig dödlighet
2.6 Predation</t>
    </r>
  </si>
  <si>
    <t>3. SAMMANFATTNING MÅLSÄTTNINGAR OCH NULÄGE</t>
  </si>
  <si>
    <r>
      <rPr>
        <b/>
        <sz val="14"/>
        <color theme="1"/>
        <rFont val="Calibri"/>
        <family val="2"/>
      </rPr>
      <t>4. HANDLINGSPLAN FRÅN NULÄGE TILL MÅLUPPFYLLNAD</t>
    </r>
    <r>
      <rPr>
        <sz val="14"/>
        <color theme="1"/>
        <rFont val="Calibri"/>
        <family val="2"/>
      </rPr>
      <t xml:space="preserve">
4.1 Planerad avskjutning 
4.2 Avskjutningsförslag licensområden
4.3 Planerade inventeringar</t>
    </r>
  </si>
  <si>
    <r>
      <rPr>
        <b/>
        <sz val="14"/>
        <color theme="1"/>
        <rFont val="Calibri"/>
        <family val="2"/>
      </rPr>
      <t>5. ÖVRIGT</t>
    </r>
    <r>
      <rPr>
        <sz val="14"/>
        <color theme="1"/>
        <rFont val="Calibri"/>
        <family val="2"/>
      </rPr>
      <t xml:space="preserve">
5.1 Samråd och förankringsprocess
5.2 Granskning av ÄSO-planer
5.3 ÄFGs råd och vägledning för ÄSO-planer
5.4 Uppföljning och revideringsbehov</t>
    </r>
  </si>
  <si>
    <t>1. MÅLSÄTTNINGAR</t>
  </si>
  <si>
    <r>
      <rPr>
        <b/>
        <sz val="16"/>
        <color theme="1"/>
        <rFont val="Calibri"/>
        <family val="2"/>
      </rPr>
      <t>1.1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Calibri"/>
        <family val="2"/>
      </rPr>
      <t xml:space="preserve">Mål för älgstammens utveckling inom älgförvaltningsområdet </t>
    </r>
  </si>
  <si>
    <t xml:space="preserve">Kvantitativ målsättning för treårsperioden </t>
  </si>
  <si>
    <t>Antal de kommande 3 åren</t>
  </si>
  <si>
    <t>Öka</t>
  </si>
  <si>
    <t>Oförändrad</t>
  </si>
  <si>
    <t>Minska</t>
  </si>
  <si>
    <t>Älgstammen ska</t>
  </si>
  <si>
    <t>Markera med kryss önskad riktning för älgstammens numerär under planperioden.</t>
  </si>
  <si>
    <t>Med hänsyn till:</t>
  </si>
  <si>
    <t>Ange skäl till föreslag avseende vinterstammens nivå</t>
  </si>
  <si>
    <t>Mål för vinterstam</t>
  </si>
  <si>
    <t>Vinterstam älg/ 1000 ha</t>
  </si>
  <si>
    <t xml:space="preserve">efter jakt </t>
  </si>
  <si>
    <t xml:space="preserve">Älgstammens storlek efter avslutad jakt, innan reprodution. </t>
  </si>
  <si>
    <t>Vinterstam älg/ 1000 ha ungskog</t>
  </si>
  <si>
    <t>Uttryck målsättningen ovan i antal älgar med en decimal per hektar registrerad jaktmark inom ÄSO vid periodens utgång.</t>
  </si>
  <si>
    <t>Kvalitativ målsättning för treårsperioden (3-års medelvärden)</t>
  </si>
  <si>
    <t>Kvalitativa målsättningar för älgstammen inom ÄFO, uttyckt i treårsmedlevärden. Relateras till Länsplaner.</t>
  </si>
  <si>
    <t>Andel tjur av vuxna:</t>
  </si>
  <si>
    <t>i älgobs</t>
  </si>
  <si>
    <t>Målsättning (treårsmedlevärde) för tjurandel av vuxna älgar i älgobs, ange i procent som heltal.</t>
  </si>
  <si>
    <t>Antal kalvar per hondjur:</t>
  </si>
  <si>
    <t>uttryckt som ett decimaltal enligt älgobs</t>
  </si>
  <si>
    <t>Målsättning (treårsmedelvärde) för antal kalvar per hondjur i älgobs, ange med en decimal.</t>
  </si>
  <si>
    <t>Målsättning kalvandel i avskjutning:</t>
  </si>
  <si>
    <t>av totala avskjutningen</t>
  </si>
  <si>
    <t>Målsättning (treårsmedelvärde) för kalvandel i total avskjutning, ange i procent som heltal.</t>
  </si>
  <si>
    <t>Slaktvikter kalv (kg)</t>
  </si>
  <si>
    <t>i medelvikt för alla vägda kalvar från jaktstart</t>
  </si>
  <si>
    <t>Likartat avskjutningsförfarande år från år ger ett rättvisande medelvärde, oavsett kalvarnas kön och när på året de skjuts.</t>
  </si>
  <si>
    <t>Redogörelse av inventeringsundelag för beräkning av älgstammens sammansättning i området.</t>
  </si>
  <si>
    <r>
      <rPr>
        <b/>
        <sz val="16"/>
        <color theme="1"/>
        <rFont val="Calibri"/>
        <family val="2"/>
      </rPr>
      <t xml:space="preserve">1.2 Övergripande målsättningar för skogens utveckling inom </t>
    </r>
    <r>
      <rPr>
        <b/>
        <i/>
        <u/>
        <sz val="16"/>
        <color theme="1"/>
        <rFont val="Calibri"/>
        <family val="2"/>
      </rPr>
      <t>ÄLGFÖRVALTNINGSOMRÅDET</t>
    </r>
  </si>
  <si>
    <t>Tallar</t>
  </si>
  <si>
    <t>Maximal årsskada (vinterskada + sommarskada)</t>
  </si>
  <si>
    <t>Ange i %</t>
  </si>
  <si>
    <t>Skadenivå för ÄFO enligt resultat från Äbin. Anges i procent med en decimal.</t>
  </si>
  <si>
    <t>Granar</t>
  </si>
  <si>
    <t>ANDEL oskadade av klövvilt vid 5 m</t>
  </si>
  <si>
    <t>Målsättning avseende Äbinsiffror för inventerade tallar inom ÄFO som helhet. Anges i procent, heltal.</t>
  </si>
  <si>
    <t>ANTAL oskadade av klövvilt vid 5 m</t>
  </si>
  <si>
    <t>Ange i stammar/hektar</t>
  </si>
  <si>
    <t>Antal oskadade stammar per hektar uttryckt som medelvärde för ÄFO enligt Äbin. Anges i stammar per hektar, heltal.</t>
  </si>
  <si>
    <t>2. NULÄGESBESKRIVNINGAR</t>
  </si>
  <si>
    <r>
      <rPr>
        <b/>
        <sz val="16"/>
        <color theme="1"/>
        <rFont val="Calibri"/>
        <family val="2"/>
      </rPr>
      <t>2.1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Calibri"/>
        <family val="2"/>
      </rPr>
      <t>Uppgifter om älgstammen inom älgförvaltningsområdet</t>
    </r>
  </si>
  <si>
    <t>Uppgifter om älgstammen och redovisning av inventeringar enligt föreslagna kvalitetssäkrade metoder.</t>
  </si>
  <si>
    <t xml:space="preserve">2.1.1 Den totala avskjutningen inom ÄFO på årsbasis </t>
  </si>
  <si>
    <t>Data hämtas från Älgportalens databas</t>
  </si>
  <si>
    <t>Bör avse de senaste tre årens avskjutning.</t>
  </si>
  <si>
    <t>https://www.slu.se/algforvaltning</t>
  </si>
  <si>
    <t>År</t>
  </si>
  <si>
    <t>Tjur</t>
  </si>
  <si>
    <t>Avskjutningssiffror hämtas från Älgdata.se eller via Länsstyrelsen</t>
  </si>
  <si>
    <t>Hondjur</t>
  </si>
  <si>
    <t>Kalv</t>
  </si>
  <si>
    <t>Totalt</t>
  </si>
  <si>
    <t>Automatisk summering av raderna ovan</t>
  </si>
  <si>
    <t>Totalt per 1000 ha</t>
  </si>
  <si>
    <t>Automatisk beräkning baserad på raderna ovan och areal för respektive år</t>
  </si>
  <si>
    <t>Totalt per 1000 ha ungskog</t>
  </si>
  <si>
    <t>Areal (ha för respektive år)</t>
  </si>
  <si>
    <t>Areal för ÄFO respektive år anges</t>
  </si>
  <si>
    <t>Sammanställning av avskjutningen de senaste tre åren för uppföljning av kvalitetsmålen.</t>
  </si>
  <si>
    <t>Tjurandel avskj. (tjur/vuxna)</t>
  </si>
  <si>
    <t>Automatisk beräkning baserad på raderna ovan</t>
  </si>
  <si>
    <t>Kalvandel avskj. (kalv/totalt)</t>
  </si>
  <si>
    <t>Kommentarer/ Redogörelse av olikheter inom området.</t>
  </si>
  <si>
    <t xml:space="preserve">2.1.2 Älgobservationer (älgobs) </t>
  </si>
  <si>
    <t>Minst de senaste fyra årens älgobs jämförs för att trenden i älgpopulationen ska kunna följas.</t>
  </si>
  <si>
    <t>Medel</t>
  </si>
  <si>
    <t>Antal obstimmar</t>
  </si>
  <si>
    <t>Ska överstiga 5000 timmar för att vara statistiskt acceptabelt. Rödmarkera värden om understiger.</t>
  </si>
  <si>
    <t>Observationer per mantimme</t>
  </si>
  <si>
    <t>Uttrycks som decimaltal med 3 decimaler</t>
  </si>
  <si>
    <t>Antal kalvar per hondjur</t>
  </si>
  <si>
    <t>Uttrycks som decimaltal med 2 decimaler</t>
  </si>
  <si>
    <t>Andel tjur av vuxna</t>
  </si>
  <si>
    <t>Uttrycks som ett heltal i %</t>
  </si>
  <si>
    <t xml:space="preserve">2.1.3 Spillningsinventering </t>
  </si>
  <si>
    <t>Antal provytor</t>
  </si>
  <si>
    <t>Antal provytor i inventeringen</t>
  </si>
  <si>
    <t>Antal dagar i inventeringsperiod</t>
  </si>
  <si>
    <t>Från rensningsdatum eller bedömt lövfällningsdatum till inventeringsdatum</t>
  </si>
  <si>
    <t>Antal funna spillningshögar</t>
  </si>
  <si>
    <t>Antal funna spillningshögar i inventeringen</t>
  </si>
  <si>
    <t>Spillningshögar per älg och dygn</t>
  </si>
  <si>
    <t>Antal spillningshögar per älg och dygn</t>
  </si>
  <si>
    <t>Antal högar per ruta (täthetsindex)</t>
  </si>
  <si>
    <t>Medelantal spillningshögar per provyta</t>
  </si>
  <si>
    <t>Vinterstam i antal/1000 ha (max)</t>
  </si>
  <si>
    <t>Skattning av älgtäthet i absoluta tal. Ifylls  om kofidensintervallet för inventeringen har beräknats (max i konfidensintervallet)</t>
  </si>
  <si>
    <t>Vinterstam i antal/1000 ha (min)</t>
  </si>
  <si>
    <t>Skattning av älgtäthet i absoluta tal.  Ifylls om kofidensintervallet för inventeringen har beräknats (min i konfidensintervallet)</t>
  </si>
  <si>
    <t>Vinterstam i antal/1000 ha (medel)</t>
  </si>
  <si>
    <t xml:space="preserve">Skattning av älgtäthet i absoluta tal </t>
  </si>
  <si>
    <t>Skattning av älgtäthet i absoluta tal. Ifylls om underlag för rad 95-98 skanas eller om kofidensintervallet för inventeringen har beräknats (medeltal i konfidensintervallet).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</si>
  <si>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</si>
  <si>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2.1.4 Kalvvikter - vikt utan huvud, hud, skankar och inälvor före skottrensning</t>
  </si>
  <si>
    <t xml:space="preserve">Medelslaktvikten för samtliga fällda och vägda älgkalvar inom ÄFO från de senaste tre åren.  </t>
  </si>
  <si>
    <t>Antal vägda kalvar</t>
  </si>
  <si>
    <t>Slaktvikt kg septemberjakt (vägda)</t>
  </si>
  <si>
    <t>Medelvikter för alla vägda kalvar skjutna under septemberjakten</t>
  </si>
  <si>
    <t>Slaktvikt kg oktoberjakt (vägda)</t>
  </si>
  <si>
    <t>Medelvikter för alla vägda kalvar skjutna från och med oktober</t>
  </si>
  <si>
    <t>Slaktvikt kg medel (vägda)</t>
  </si>
  <si>
    <t>Medelvikter för alla vägda kalvar, såväl tjurkalvar som kvigkalvar</t>
  </si>
  <si>
    <t xml:space="preserve">2.1.5 Flyginventering </t>
  </si>
  <si>
    <t>Årtal för inventeringen</t>
  </si>
  <si>
    <t>Ange antal enligt skattningen</t>
  </si>
  <si>
    <t>Ko</t>
  </si>
  <si>
    <t>Summerad skattning av stammens numerär</t>
  </si>
  <si>
    <r>
      <rPr>
        <i/>
        <sz val="14"/>
        <color theme="1"/>
        <rFont val="Calibri"/>
        <family val="2"/>
      </rPr>
      <t>2.1.6</t>
    </r>
    <r>
      <rPr>
        <i/>
        <sz val="14"/>
        <color theme="1"/>
        <rFont val="Times New Roman"/>
        <family val="1"/>
      </rPr>
      <t xml:space="preserve"> </t>
    </r>
    <r>
      <rPr>
        <i/>
        <sz val="14"/>
        <color theme="1"/>
        <rFont val="Calibri"/>
        <family val="2"/>
      </rPr>
      <t xml:space="preserve">Bedömning av den nuvarande älgstammen inom älgförvaltningsområdet </t>
    </r>
  </si>
  <si>
    <t>Antal de senaste 3 åren</t>
  </si>
  <si>
    <t>Ökat</t>
  </si>
  <si>
    <t>Minskat</t>
  </si>
  <si>
    <t>Älgstammen har</t>
  </si>
  <si>
    <t>Bästa bedömning utifrån tillgängliga underlag såsom älgobs, spillningsinventering och avskjutning</t>
  </si>
  <si>
    <t>Bästa bedömning utifrån tillgängligt underlag. Ange med en decimal.</t>
  </si>
  <si>
    <t>Vinterstam, älg/1000 ha</t>
  </si>
  <si>
    <t>Senaste årerts värde efter jakt måste anges för att redovisningen i planen ska blir korrekt.</t>
  </si>
  <si>
    <t>Vinterstam, älg/1000 ha ungskog</t>
  </si>
  <si>
    <t xml:space="preserve">Beräknad sammansättning  vid periodens start </t>
  </si>
  <si>
    <t>Antal älgar</t>
  </si>
  <si>
    <t>Beräknad fördelning</t>
  </si>
  <si>
    <t>Antal älgar/1000 ha</t>
  </si>
  <si>
    <t>% tjur av vuxna</t>
  </si>
  <si>
    <t>Beräknad fördelning baseras på områdets historiska data.</t>
  </si>
  <si>
    <t>Ko/kviga</t>
  </si>
  <si>
    <t>Summa</t>
  </si>
  <si>
    <t>Kvalitet de senaste 3 åren</t>
  </si>
  <si>
    <t>Tjurandelen</t>
  </si>
  <si>
    <t>Bästa bedömning utifrån tillgängligt underlag. Markera med kryss.</t>
  </si>
  <si>
    <t>Medelåldern</t>
  </si>
  <si>
    <t>Kalvvikterna</t>
  </si>
  <si>
    <t>Reproduktionen</t>
  </si>
  <si>
    <t xml:space="preserve">2.1.7 Sammanställt beräkningsunderlag för analys i Älgfrode </t>
  </si>
  <si>
    <t>Aktuell Älgfrode laddas ner från:</t>
  </si>
  <si>
    <t>Data till Älgfrode</t>
  </si>
  <si>
    <t>Älgstammens egenskaper</t>
  </si>
  <si>
    <t>http://www.naturforvaltning.se/vad-vi-goer/aelgfrode.aspx</t>
  </si>
  <si>
    <t>Områdets areal i ha</t>
  </si>
  <si>
    <t>Enligt älgobs</t>
  </si>
  <si>
    <t>Medel 4 år</t>
  </si>
  <si>
    <t>Senaste år</t>
  </si>
  <si>
    <t>Observera att älgfrode inte använder historisk avskjutning korrekt i beräkningen om områdets areal har förändrats senase året.</t>
  </si>
  <si>
    <t>Målsättning</t>
  </si>
  <si>
    <t>Användning av älgobsdata i Älgfrode, se intruktion i beräkningsprogrammet</t>
  </si>
  <si>
    <t>Antal älgar per 1000 ha</t>
  </si>
  <si>
    <t>Antal kalvar per vuxet hondjur</t>
  </si>
  <si>
    <t>Enligt avskjutning</t>
  </si>
  <si>
    <t>% tjurkalv av alla kalvar</t>
  </si>
  <si>
    <t xml:space="preserve">Andel tjurkalv i populationen utgår från normalfördelning (ej beräknat). Om beräknad avskjutning användas så bör det vara en tydlig och dokumenterad avvikelse mot normalfördelningen </t>
  </si>
  <si>
    <t>över ett större område.Se statistik "Fällda älgar" i älgdata på ÄFO-nivå för en flerårsperiod på minst tre år.</t>
  </si>
  <si>
    <t>Avskjutning</t>
  </si>
  <si>
    <t>Dödlighet utöver jakt</t>
  </si>
  <si>
    <t>Rovdjur</t>
  </si>
  <si>
    <t>Trafik</t>
  </si>
  <si>
    <t>Övrigt</t>
  </si>
  <si>
    <t>Antal vuxna tjurar</t>
  </si>
  <si>
    <t>Antal vuxna tjurar per år</t>
  </si>
  <si>
    <t>Antal vuxna hondjur</t>
  </si>
  <si>
    <t>Antal vuxna hondjur per år</t>
  </si>
  <si>
    <t>Antal kalvar</t>
  </si>
  <si>
    <t>Antal kalvar per år</t>
  </si>
  <si>
    <t>Älgstammens storlek</t>
  </si>
  <si>
    <t>Bedömd eller beräknad sammansättning enligt Älgfrode antal vid periodens slut (utökad uppgift ej obligatorisk)</t>
  </si>
  <si>
    <t>Ifylls om det finns invetering som styrker en annan fördelning än den beräknade sammansättningen. OBS! endast kvalitetssäkrade inventeringsmetoder.</t>
  </si>
  <si>
    <t>Alternativt kan värden hämtas från älgfrode</t>
  </si>
  <si>
    <t>Inventerad fördelning eller beräknad fördelning enligt Älgfrode.</t>
  </si>
  <si>
    <t>Fyll i antal tjurar</t>
  </si>
  <si>
    <t>Fyll i antal vuxna hondjur</t>
  </si>
  <si>
    <t>Fyll i antal kalvar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</si>
  <si>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</si>
  <si>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2.2 Inventeringar av skogstillståndet inom älgförvaltningsområdet </t>
  </si>
  <si>
    <t>Uppgifter om skogstillståndet och redovisning av inventeringar enligt föreslagna kvalitetssäkrade metoder.</t>
  </si>
  <si>
    <t>2.2.1 Fodertillgång och skadeläge på skog enligt Skogsstyrelsens foderprognoser och Äbin</t>
  </si>
  <si>
    <t>https://www.skogsstyrelsen.se/statistik/statistik-efter-amne/abin-och-andra-skogliga-betesinventeringar/</t>
  </si>
  <si>
    <t>Fodertillgång och prognos</t>
  </si>
  <si>
    <t>https://www.skogsstyrelsen.se/statistik/statistik-efter-amne/abin-och-andra-skogliga-betesinventeringar/abin/</t>
  </si>
  <si>
    <t>Areal ungskog</t>
  </si>
  <si>
    <t>Total ungskogsareal i ÄFO enligt Skogsstyrelsens foderprognos, uttryckt i hektar.</t>
  </si>
  <si>
    <t>RASE (rönn, asp, sälg, ek), andel ytor med förekomst</t>
  </si>
  <si>
    <t>%</t>
  </si>
  <si>
    <t>Andel ytor av totalt inventerade ytor där någon RASE förekommer</t>
  </si>
  <si>
    <t>Utveckling kommande 5 åren</t>
  </si>
  <si>
    <t>Ökande</t>
  </si>
  <si>
    <t>Minskande</t>
  </si>
  <si>
    <t>Areal tallfoder</t>
  </si>
  <si>
    <t>Markera med kryss om särskild kunskap avseende tallfoderutvecklingen finns.</t>
  </si>
  <si>
    <t>Övriga uppgifter om skogstillståndet enligt Äbin</t>
  </si>
  <si>
    <t>Årsskada (vinterskador + sommarskador)</t>
  </si>
  <si>
    <t>Äbin resultatrapport: "Årsskada (vinterskada+sommarskada) - andel viltskadade tallstammar det senaste året". Uttrycks i % med heltal.</t>
  </si>
  <si>
    <t>Andel stammar utan viltskador</t>
  </si>
  <si>
    <t>Äbin resultatrapport: "Andel tallstammar utan viltskador". Uttrycks i % med heltal.</t>
  </si>
  <si>
    <t>Ståndortsanpassning</t>
  </si>
  <si>
    <t>Andel mager mark föryngrad med tall</t>
  </si>
  <si>
    <t>Äbin resultatrapport: "Andel ungskog på mager mark som är föryngrad med tall". Uttrycks i % med heltal.</t>
  </si>
  <si>
    <t>RASE</t>
  </si>
  <si>
    <t>Andel ytor med gynnsam konkurrensstatus</t>
  </si>
  <si>
    <t>Äbin resultatrapport: "Andel provytor med gynnsam konkurrensstatus" avseende RASE. Uttrycks i % med heltal.</t>
  </si>
  <si>
    <t>Äbin resultatrapport: "Årsskada (vinterskada+skommarskada)" avseende gran. Uttrycks i % med heltal.</t>
  </si>
  <si>
    <t>2.2.2 Bedömt betetryck i avsaknad av Äbin</t>
  </si>
  <si>
    <t>Bedömningen görs av älgförvaltningsgruppen.</t>
  </si>
  <si>
    <t>För</t>
  </si>
  <si>
    <t>Tolerabla</t>
  </si>
  <si>
    <t>För omfattande</t>
  </si>
  <si>
    <t>Tall</t>
  </si>
  <si>
    <t>Markera bedömt nuläge med kryss.</t>
  </si>
  <si>
    <t>Gran</t>
  </si>
  <si>
    <t>RASE, välj alternativ i lista</t>
  </si>
  <si>
    <t>Omhändertas istället av:</t>
  </si>
  <si>
    <t>Välj i lista</t>
  </si>
  <si>
    <t>Välj alternativ i lista utifrån gruppens bedömning</t>
  </si>
  <si>
    <t>Bedömningen grundar sig på</t>
  </si>
  <si>
    <t xml:space="preserve">2.3 Redovisning av skador på gröda </t>
  </si>
  <si>
    <t>Omfattning</t>
  </si>
  <si>
    <t>Markera med kryss</t>
  </si>
  <si>
    <t>Redogörelse för typ av skador och var skadorna har förekommit.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</si>
  <si>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</si>
  <si>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2.4 Redovisning av rapporterade viltolyckor med älg </t>
  </si>
  <si>
    <t xml:space="preserve">Vilttrafikolyckorna med älg de senaste 3 åren </t>
  </si>
  <si>
    <t>Data hämtas från Älgportalens databas?</t>
  </si>
  <si>
    <t>Älgolyckor inom ÄFO, antal</t>
  </si>
  <si>
    <r>
      <rPr>
        <i/>
        <sz val="11"/>
        <color theme="1"/>
        <rFont val="Calibri"/>
        <family val="2"/>
      </rPr>
      <t xml:space="preserve">Antal </t>
    </r>
    <r>
      <rPr>
        <i/>
        <u/>
        <sz val="11"/>
        <color theme="1"/>
        <rFont val="Calibri"/>
        <family val="2"/>
      </rPr>
      <t>trafikolyckor</t>
    </r>
    <r>
      <rPr>
        <i/>
        <sz val="11"/>
        <color theme="1"/>
        <rFont val="Calibri"/>
        <family val="2"/>
      </rPr>
      <t xml:space="preserve"> med älg inom ÄFO om uppgift finns</t>
    </r>
  </si>
  <si>
    <t>Tjur, trafikdödad</t>
  </si>
  <si>
    <r>
      <rPr>
        <i/>
        <sz val="11"/>
        <color theme="1"/>
        <rFont val="Calibri"/>
        <family val="2"/>
      </rPr>
      <t xml:space="preserve">Antal </t>
    </r>
    <r>
      <rPr>
        <i/>
        <u/>
        <sz val="11"/>
        <color theme="1"/>
        <rFont val="Calibri"/>
        <family val="2"/>
      </rPr>
      <t>trafikdödade</t>
    </r>
    <r>
      <rPr>
        <i/>
        <sz val="11"/>
        <color theme="1"/>
        <rFont val="Calibri"/>
        <family val="2"/>
      </rPr>
      <t xml:space="preserve"> älgar inom ÄFO om uppgift finns</t>
    </r>
  </si>
  <si>
    <t>Hondjur, trafikdödad</t>
  </si>
  <si>
    <r>
      <rPr>
        <i/>
        <sz val="11"/>
        <color theme="1"/>
        <rFont val="Calibri"/>
        <family val="2"/>
      </rPr>
      <t xml:space="preserve">Antal </t>
    </r>
    <r>
      <rPr>
        <i/>
        <u/>
        <sz val="11"/>
        <color theme="1"/>
        <rFont val="Calibri"/>
        <family val="2"/>
      </rPr>
      <t>trafikdödade</t>
    </r>
    <r>
      <rPr>
        <i/>
        <sz val="11"/>
        <color theme="1"/>
        <rFont val="Calibri"/>
        <family val="2"/>
      </rPr>
      <t xml:space="preserve"> älgar inom ÄFO om uppgift finns</t>
    </r>
  </si>
  <si>
    <t>Kalv, trafikdödad</t>
  </si>
  <si>
    <r>
      <rPr>
        <i/>
        <sz val="11"/>
        <color theme="1"/>
        <rFont val="Calibri"/>
        <family val="2"/>
      </rPr>
      <t xml:space="preserve">Antal </t>
    </r>
    <r>
      <rPr>
        <i/>
        <u/>
        <sz val="11"/>
        <color theme="1"/>
        <rFont val="Calibri"/>
        <family val="2"/>
      </rPr>
      <t>trafikdödade</t>
    </r>
    <r>
      <rPr>
        <i/>
        <sz val="11"/>
        <color theme="1"/>
        <rFont val="Calibri"/>
        <family val="2"/>
      </rPr>
      <t xml:space="preserve"> älgar inom ÄFO om uppgift finns</t>
    </r>
  </si>
  <si>
    <t>Okänd, trafikdödad</t>
  </si>
  <si>
    <t>Summa trafikdödade älgar</t>
  </si>
  <si>
    <r>
      <rPr>
        <i/>
        <sz val="11"/>
        <color theme="1"/>
        <rFont val="Calibri"/>
        <family val="2"/>
      </rPr>
      <t xml:space="preserve">Automatisk summering av </t>
    </r>
    <r>
      <rPr>
        <i/>
        <u/>
        <sz val="11"/>
        <color theme="1"/>
        <rFont val="Calibri"/>
        <family val="2"/>
      </rPr>
      <t>trafikdödade</t>
    </r>
    <r>
      <rPr>
        <i/>
        <sz val="11"/>
        <color theme="1"/>
        <rFont val="Calibri"/>
        <family val="2"/>
      </rPr>
      <t xml:space="preserve"> älgar inom ÄFO</t>
    </r>
  </si>
  <si>
    <t>2.5 Övrig dödlighet</t>
  </si>
  <si>
    <t>Ange antal inom ÄFO om uppgift finns</t>
  </si>
  <si>
    <t>Okänd</t>
  </si>
  <si>
    <t>Automatisk summering av övriga döda älgar inom ÄFO</t>
  </si>
  <si>
    <t xml:space="preserve">2.6 Redovisning av rovdjursförekomst och predationstryck </t>
  </si>
  <si>
    <t xml:space="preserve">Predation inom ÄFO </t>
  </si>
  <si>
    <t>Vargrevir</t>
  </si>
  <si>
    <t>% av reviret som berör ÄFO</t>
  </si>
  <si>
    <t>Predation i reviret antal</t>
  </si>
  <si>
    <t>Predation vuxen älg</t>
  </si>
  <si>
    <t>Predation kalv</t>
  </si>
  <si>
    <t>Revirets predation i ÄFOt</t>
  </si>
  <si>
    <t>Predation/ 1000 ha</t>
  </si>
  <si>
    <t>Ange revirets namn, andel som berör ÄFOt samt bedömd predation av antal älgar i hela reviret</t>
  </si>
  <si>
    <t>Summa:</t>
  </si>
  <si>
    <t>Summa vargpredation inom ÄFOt</t>
  </si>
  <si>
    <t>Björntäthet per 100 000 ha</t>
  </si>
  <si>
    <t>Antal björnar inom ÄFO</t>
  </si>
  <si>
    <t>Predation per vuxen björn</t>
  </si>
  <si>
    <t>Björnens predation i ÄFOt</t>
  </si>
  <si>
    <t>Ange bedömd björntäthet per 100 000 ha samt bedömd predation per vuxen björn</t>
  </si>
  <si>
    <t>S:a predation:</t>
  </si>
  <si>
    <t>Summa varg- och björnpredation inom ÄFOt</t>
  </si>
  <si>
    <t>Förutsättningar för ovanstående:</t>
  </si>
  <si>
    <t>Vargpredationen bör beräknas till 100-140 älgar/revir. I beräkningen utgörs predationen av 82% kalv och 18% vuxna.</t>
  </si>
  <si>
    <t>Björnpredationen bör beräknas till ca 7 älgar per vuxen björn. I beräkningen utgörs predationen av 93% kalv och 7% vuxna.</t>
  </si>
  <si>
    <t>Andelen vuxen björn utgör 50% i beräkningen.</t>
  </si>
  <si>
    <t>3. SAMMANFATTNING MÅL OCH NULÄGE</t>
  </si>
  <si>
    <t>Mål</t>
  </si>
  <si>
    <t>Nuläge</t>
  </si>
  <si>
    <t>Trend</t>
  </si>
  <si>
    <t>Åtgärdsförslag</t>
  </si>
  <si>
    <t>Ange främst trender avseende senaste årens data för respektive rad genom att välja ett alternativ i listan.</t>
  </si>
  <si>
    <t>Vinterstam, älgar per 1000ha registrerad jaktareal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</si>
  <si>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</t>
    </r>
  </si>
  <si>
    <t>Vinterstam, antal älgar totalt inom ÄFO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</si>
  <si>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 Uttrycks i antal älgar totalt inom ÄFO.</t>
    </r>
  </si>
  <si>
    <t>Andel tjur av vuxna i älgobs</t>
  </si>
  <si>
    <t>Nuläge = medelvärde för senaste tre åren</t>
  </si>
  <si>
    <t>Antal kalvar per hondjur i älgobs</t>
  </si>
  <si>
    <t>Kalvandel i avskjutning</t>
  </si>
  <si>
    <t>Färska skador tallar/produktionstammar, max</t>
  </si>
  <si>
    <t>Uttrycks främst som trend, nuläge = medelvärde för senaste tre åren</t>
  </si>
  <si>
    <t>Nuläge hämtas från tabell under avsnitt 2.2.1 om värde finns</t>
  </si>
  <si>
    <t>Fodersituation enligt foderprognos</t>
  </si>
  <si>
    <t>Uttrycks som trend och/eller i antal älgar i vinterstam per 1000 ha ungskog</t>
  </si>
  <si>
    <t>Älgolyckor inom ÄFO, antal totalt</t>
  </si>
  <si>
    <t>Nuläge = förra årets värde</t>
  </si>
  <si>
    <t>Övrig dödlighet, antal älgar inom ÄFO</t>
  </si>
  <si>
    <t>Predation, antal älgar inom ÄFO</t>
  </si>
  <si>
    <t>4. HANDLINGSPLAN FRÅN NULÄGE TILL MÅLUPPFYLLNAD</t>
  </si>
  <si>
    <r>
      <rPr>
        <b/>
        <sz val="16"/>
        <color theme="1"/>
        <rFont val="Calibri"/>
        <family val="2"/>
      </rPr>
      <t>4.1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Calibri"/>
        <family val="2"/>
      </rPr>
      <t xml:space="preserve">Avskjutning för älgförvaltningsområdet </t>
    </r>
  </si>
  <si>
    <t>Avskjutningen fördelas på ÄSO och licensområden</t>
  </si>
  <si>
    <t>Avskjutning baseras på:</t>
  </si>
  <si>
    <t>Ange om avskjutningsplanen baseras på beräkningsmodellen eller eget förslag.</t>
  </si>
  <si>
    <t>Avskjutning tjurar enligt beräkningsmodellen alternativt eget förslag</t>
  </si>
  <si>
    <t>Avskjutning hondjur enligt beräkningsmodellen alternativt eget förslag</t>
  </si>
  <si>
    <t>Avskjutning kalvar enligt beräkningsmodellen alternativt eget förslag</t>
  </si>
  <si>
    <t>Antal älgar totalt</t>
  </si>
  <si>
    <t>Summa avskjutning enligt beräkningsmodellen alternativt eget förslag</t>
  </si>
  <si>
    <t>Andel tjur av vuxna (%)</t>
  </si>
  <si>
    <t>Andel tjurar i avskjutning enligt beräkningsmodellen alternativt eget förslag</t>
  </si>
  <si>
    <t>Andel kalv av total avskjutning (%)</t>
  </si>
  <si>
    <t>Andel kalvar i avskjutning enligt beräkningsmodellen alternativt eget förslag</t>
  </si>
  <si>
    <t>Aktuell areal respektive år, krävs för korrekt beräkning om arealändringar skett</t>
  </si>
  <si>
    <t>Total avskjutning uttryckt i älgar per 1000 hektar</t>
  </si>
  <si>
    <t>Motivering för avvikelse jämfört med beräkningsmodellens förslag</t>
  </si>
  <si>
    <t>4.2 Tilldelning av kalv repektive vuxna älgar till licensområden</t>
  </si>
  <si>
    <t>Beräknad tilldelning för licensområden baserat på registrerade arealer</t>
  </si>
  <si>
    <t>Älgar/1000 ha</t>
  </si>
  <si>
    <t>% Kalv</t>
  </si>
  <si>
    <t>Arealkrav för kalv:</t>
  </si>
  <si>
    <t>ha</t>
  </si>
  <si>
    <t>Här anges gällande arealgränser för tilldelning. Minsta areal för registrering av licensområde angess här.</t>
  </si>
  <si>
    <t>Arealkrav för vuxen:</t>
  </si>
  <si>
    <t>Här anges gällande arealgränser för tilldelning om detta sätt ska tillämpas</t>
  </si>
  <si>
    <t>Behov av olika arealkrav inom området:</t>
  </si>
  <si>
    <t xml:space="preserve">4.3 Planerade inventeringar </t>
  </si>
  <si>
    <t>Äbin</t>
  </si>
  <si>
    <t>Markera med kryss om inventering ska genomföras</t>
  </si>
  <si>
    <t>Spillningsinventering</t>
  </si>
  <si>
    <t>Flyginventering</t>
  </si>
  <si>
    <t>Avskjutningsstatistik</t>
  </si>
  <si>
    <t>Markera med kryss om information ska inhämtas och användas i förvaltningen</t>
  </si>
  <si>
    <t>Älgobs</t>
  </si>
  <si>
    <t>Kalvvikter</t>
  </si>
  <si>
    <t>Foderprognoser</t>
  </si>
  <si>
    <t>Kommentarer</t>
  </si>
  <si>
    <t>5. ÖVRIGT</t>
  </si>
  <si>
    <t>5.1 Redogörelse för samråd och förankringsprocessen inom ÄFO.</t>
  </si>
  <si>
    <t>Se bifogade protokoll från samrådsmöten.</t>
  </si>
  <si>
    <t>5.2 Granskning av älgskötselplaner.</t>
  </si>
  <si>
    <t>Se bifogade skriftliga yttranden som insänts till länsstyrelsen.</t>
  </si>
  <si>
    <t>5.3 Älgförvaltningsgruppens råd och vägledning i övrigt för älgskötselplaner inom ÄFO.</t>
  </si>
  <si>
    <t>5.4 Uppföljning och ev behov av förändringar i ÄFP under innevarande planperiod.</t>
  </si>
  <si>
    <t>Vinterstam</t>
  </si>
  <si>
    <t>Tjurandel</t>
  </si>
  <si>
    <t>Reproduktion</t>
  </si>
  <si>
    <t>Sekreterare</t>
  </si>
  <si>
    <t>Ordförande</t>
  </si>
  <si>
    <t>Namnförtydligande</t>
  </si>
  <si>
    <t>Justeras</t>
  </si>
  <si>
    <t>Ja</t>
  </si>
  <si>
    <t>Nej</t>
  </si>
  <si>
    <t>Älgförvaltningsplanen är enhälligt antagen av ÄFG</t>
  </si>
  <si>
    <t>Har någon ledamot deltagit genom fullmakt (bifogas protokoll)</t>
  </si>
  <si>
    <t>Reservationer framförda av:</t>
  </si>
  <si>
    <t>Kan även anges i separat bilaga</t>
  </si>
  <si>
    <t>Motivering eller avvikande mening</t>
  </si>
  <si>
    <t>Namn_AFO</t>
  </si>
  <si>
    <t>Start_period</t>
  </si>
  <si>
    <t>Slut_period</t>
  </si>
  <si>
    <t>Reviderad_datum</t>
  </si>
  <si>
    <t>Reviderad_orsak</t>
  </si>
  <si>
    <t>Lan</t>
  </si>
  <si>
    <t>Lan_nr</t>
  </si>
  <si>
    <t>AFO_nr</t>
  </si>
  <si>
    <t>Fastst_LST</t>
  </si>
  <si>
    <t>Utv_antal_oka</t>
  </si>
  <si>
    <t>Utv_antal_ofor</t>
  </si>
  <si>
    <t>Utv_antal_minska</t>
  </si>
  <si>
    <t>Mal_vinterstam_ar_3</t>
  </si>
  <si>
    <t>Obs_tjur</t>
  </si>
  <si>
    <t>Obs_kalv_p_ko</t>
  </si>
  <si>
    <t>Mal_avsk_kalv_pr</t>
  </si>
  <si>
    <t>Mal_sl_vikt_kalv</t>
  </si>
  <si>
    <t>Stammar_andel_skada</t>
  </si>
  <si>
    <t>Stammar_varde_andel</t>
  </si>
  <si>
    <t>Stammar_antal_skada</t>
  </si>
  <si>
    <t>Stammar_varde_antal</t>
  </si>
  <si>
    <t>Stammar_max_skada</t>
  </si>
  <si>
    <t>Stammar_varde_max</t>
  </si>
  <si>
    <t>Stammar_ha_max_antal</t>
  </si>
  <si>
    <t>Stammar_ha_varde_max</t>
  </si>
  <si>
    <t>Avskj_tjur_2011</t>
  </si>
  <si>
    <t>Avskj_ko_2011</t>
  </si>
  <si>
    <t>Avskj_kalv_2011</t>
  </si>
  <si>
    <t>Areal_2011</t>
  </si>
  <si>
    <t>Obs_tim_sum_2010</t>
  </si>
  <si>
    <t>Obs_tim_sum_2011</t>
  </si>
  <si>
    <t>Obs_mantim_2010</t>
  </si>
  <si>
    <t>Obs_mantim_2011</t>
  </si>
  <si>
    <t>Obs_kalv_ko_2010</t>
  </si>
  <si>
    <t>Obs_kalv_ko_2011</t>
  </si>
  <si>
    <t>Tjur_vux_2010</t>
  </si>
  <si>
    <t>Tjur_vux_2011</t>
  </si>
  <si>
    <t>Sp_inv_ytor_2009</t>
  </si>
  <si>
    <t>Sp_inv_ytor_2010</t>
  </si>
  <si>
    <t>Sp_inv_ytor_2011</t>
  </si>
  <si>
    <t>Sp_inv_ytor_2012</t>
  </si>
  <si>
    <t>Sp_inv_ytor_2013</t>
  </si>
  <si>
    <t>Sp_inv_ytor_2014</t>
  </si>
  <si>
    <t>Sp_dagar_period_2009</t>
  </si>
  <si>
    <t>Sp_dagar_period_2010</t>
  </si>
  <si>
    <t>Sp_dagar_period_2011</t>
  </si>
  <si>
    <t>Sp_dagar_period_2012</t>
  </si>
  <si>
    <t>Sp_dagar_period_2013</t>
  </si>
  <si>
    <t>Sp_dagar_period_2014</t>
  </si>
  <si>
    <t>SP_spilln_st_2009</t>
  </si>
  <si>
    <t>SP_spilln_st_2010</t>
  </si>
  <si>
    <t>SP_spilln_st_2011</t>
  </si>
  <si>
    <t>SP_spilln_st_2012</t>
  </si>
  <si>
    <t>SP_spilln_st_2013</t>
  </si>
  <si>
    <t>SP_spilln_st_2014</t>
  </si>
  <si>
    <t>Sp_spilln_dygn_2009</t>
  </si>
  <si>
    <t>Sp_spilln_dygn_2010</t>
  </si>
  <si>
    <t>Sp_spilln_dygn_2011</t>
  </si>
  <si>
    <t>Sp_spilln_dygn_2012</t>
  </si>
  <si>
    <t>Sp_spilln_dygn_2013</t>
  </si>
  <si>
    <t>Sp_spilln_dygn_2014</t>
  </si>
  <si>
    <t>Kalvvikt_sep_2009</t>
  </si>
  <si>
    <t>Kalvvikt_sep_2010</t>
  </si>
  <si>
    <t>Kalvvikt_sep_2011</t>
  </si>
  <si>
    <t>Kalvvikt_sep_2012</t>
  </si>
  <si>
    <t>Kalvvikt_sep_2013</t>
  </si>
  <si>
    <t>Kalvvikt_okt_2009</t>
  </si>
  <si>
    <t>Kalvvikt_okt_2010</t>
  </si>
  <si>
    <t>Kalvvikt_okt_2011</t>
  </si>
  <si>
    <t>Kalvvikt_okt_2012</t>
  </si>
  <si>
    <t>Kalvvikt_okt_2013</t>
  </si>
  <si>
    <t>Kalvvikt_tot_2009</t>
  </si>
  <si>
    <t>Kalvvikt_tot_2010</t>
  </si>
  <si>
    <t>Kalvvikt_tot_2011</t>
  </si>
  <si>
    <t>Kalvvikt_tot_2012</t>
  </si>
  <si>
    <t>Kalvvikt_tot_2013</t>
  </si>
  <si>
    <t>Flyginv_ar_1</t>
  </si>
  <si>
    <t>Flyginv_ar_2</t>
  </si>
  <si>
    <t>Flyginv_ar_3</t>
  </si>
  <si>
    <t>Flyginv_tjur_ar_1</t>
  </si>
  <si>
    <t>Flyginv_tjur_ar_2</t>
  </si>
  <si>
    <t>Flyginv_tjur_ar_3</t>
  </si>
  <si>
    <t>Flyginv_ko_ar_1</t>
  </si>
  <si>
    <t>Flyginv_ko_ar_2</t>
  </si>
  <si>
    <t>Flyginv_ko_ar_3</t>
  </si>
  <si>
    <t>Flyginv_kalv_ar_1</t>
  </si>
  <si>
    <t>Flyginv_kalv_ar_2</t>
  </si>
  <si>
    <t>Flyginv_kalv_ar_3</t>
  </si>
  <si>
    <t>Flyginv_sum_ar_1</t>
  </si>
  <si>
    <t>Flyginv_sum_ar_2</t>
  </si>
  <si>
    <t>Flyginv_sum_ar_3</t>
  </si>
  <si>
    <t>Stam_sen_3_ar_okat</t>
  </si>
  <si>
    <t>Stam_sen_3_ar_oforadrad</t>
  </si>
  <si>
    <t>Stam_sen_3_ar_minskat</t>
  </si>
  <si>
    <t>Vinterst_ar_-5</t>
  </si>
  <si>
    <t>Vinterst_ar_-4</t>
  </si>
  <si>
    <t>Vinterst_ar_-3</t>
  </si>
  <si>
    <t>Vinterst_ar_-2</t>
  </si>
  <si>
    <t>Vinterst_ar_-1</t>
  </si>
  <si>
    <t>Vinterst_ungskog_ar_-5</t>
  </si>
  <si>
    <t>Vinterst_ungskog_ar_-4</t>
  </si>
  <si>
    <t>Tjurandel_3_ar_minskat</t>
  </si>
  <si>
    <t>Tjurandel_3_ar_oforadrad</t>
  </si>
  <si>
    <t>Tjurandel_3_ar_okat</t>
  </si>
  <si>
    <t>Medelalder_3_ar_minskat</t>
  </si>
  <si>
    <t>Medelalder_3_ar_oforandrad</t>
  </si>
  <si>
    <t>Medelalder_3_ar_okat</t>
  </si>
  <si>
    <t>Reprodukton_3_ar_minskat</t>
  </si>
  <si>
    <t>Reprodukton_3_ar_oforandrad</t>
  </si>
  <si>
    <t>Reprodukton_3_ar_okat</t>
  </si>
  <si>
    <t>Kalvvikt_3_ar_minskat</t>
  </si>
  <si>
    <t>Kalvvikt_3_ar_oforandrad</t>
  </si>
  <si>
    <t>Kalvvikt_3_ar_okat</t>
  </si>
  <si>
    <t>Bed_älgobs</t>
  </si>
  <si>
    <t>Bed_Sp_inv</t>
  </si>
  <si>
    <t>Sp_inv_utf_ar</t>
  </si>
  <si>
    <t>Bed_flyg_inv</t>
  </si>
  <si>
    <t>Flyg_inv_utf_ar</t>
  </si>
  <si>
    <t>Flyg_inv_typ</t>
  </si>
  <si>
    <t>Bed_annat_inv</t>
  </si>
  <si>
    <t>Foderpr_ar_-3</t>
  </si>
  <si>
    <t>Foderpr_ar_-2</t>
  </si>
  <si>
    <t>Foderpr_ar_-1</t>
  </si>
  <si>
    <t>Foderpr_ar_-0</t>
  </si>
  <si>
    <t>Foderpr_ar_1</t>
  </si>
  <si>
    <t>Foderpr_ar_2</t>
  </si>
  <si>
    <t>Foderpr_ar_3</t>
  </si>
  <si>
    <t>RASE_pr_ar_-2</t>
  </si>
  <si>
    <t>RASE_pr_ar_-1</t>
  </si>
  <si>
    <t>RASE_pr_ar_0</t>
  </si>
  <si>
    <t>Tallf_okat</t>
  </si>
  <si>
    <t>Tallf_oforandrad</t>
  </si>
  <si>
    <t>Tallf_minskat</t>
  </si>
  <si>
    <t>ABIN_val_1</t>
  </si>
  <si>
    <t>ABIN_val_1_ar_-3</t>
  </si>
  <si>
    <t>ABIN_val_1_ar_-2</t>
  </si>
  <si>
    <t>ABIN_val_1_ar_-1</t>
  </si>
  <si>
    <t>ABIN_val_1_ar_0</t>
  </si>
  <si>
    <t>ABIN_val_2</t>
  </si>
  <si>
    <t>ABIN_val_2_ar_-3</t>
  </si>
  <si>
    <t>ABIN_val_2_ar_-2</t>
  </si>
  <si>
    <t>ABIN_val_2_ar_-1</t>
  </si>
  <si>
    <t>ABIN_val_2_ar_0</t>
  </si>
  <si>
    <t>ABIN_val_3</t>
  </si>
  <si>
    <t>ABIN_val_3_ar_-3</t>
  </si>
  <si>
    <t>ABIN_val_3_ar_-2</t>
  </si>
  <si>
    <t>ABIN_val_3_ar_-1</t>
  </si>
  <si>
    <t>ABIN_val_3_ar_0</t>
  </si>
  <si>
    <t>ABIN_val_4</t>
  </si>
  <si>
    <t>ABIN_val_4_ar_-3</t>
  </si>
  <si>
    <t>ABIN_val_4_ar_-2</t>
  </si>
  <si>
    <t>ABIN_val_4_ar_-1</t>
  </si>
  <si>
    <t>ABIN_val_4_ar_0</t>
  </si>
  <si>
    <t>Tolererb_tall</t>
  </si>
  <si>
    <t>Otolererb_tall</t>
  </si>
  <si>
    <t>Tolererb_gran</t>
  </si>
  <si>
    <t>Otolererb_gran</t>
  </si>
  <si>
    <t>RASE_val_ar_-2</t>
  </si>
  <si>
    <t>RASE_val_ar_-1</t>
  </si>
  <si>
    <t>RASE_val_ar_0</t>
  </si>
  <si>
    <t>Bedomning_betestryck</t>
  </si>
  <si>
    <t>Skada_gr_tol</t>
  </si>
  <si>
    <t>Skada_gr_otol</t>
  </si>
  <si>
    <t>Redog_skador_gr</t>
  </si>
  <si>
    <t>Olyckor_ar_-3</t>
  </si>
  <si>
    <t>Olyckor_ar_-2</t>
  </si>
  <si>
    <t>Olyckor_ar_0</t>
  </si>
  <si>
    <t>Trafikd_tjur_ar_-3</t>
  </si>
  <si>
    <t>Trafikd_tjur_ar_-2</t>
  </si>
  <si>
    <t>Trafikd_tjur_ar_-1</t>
  </si>
  <si>
    <t>Trafikd_ko_ar_-3</t>
  </si>
  <si>
    <t>Trafikd_ko_ar_-2</t>
  </si>
  <si>
    <t>Trafikd_ko_ar_-1</t>
  </si>
  <si>
    <t>Trafikd_kalv_ar_-3</t>
  </si>
  <si>
    <t>Trafikd_kalv_ar_-2</t>
  </si>
  <si>
    <t>Trafikd_kalv_ar_-1</t>
  </si>
  <si>
    <t>Ovrd_tjur_ar_-3</t>
  </si>
  <si>
    <t>Ovrd_tjur_ar_-2</t>
  </si>
  <si>
    <t>Ovrd_tjur_ar_-1</t>
  </si>
  <si>
    <t>Ovrd_ko_ar_-3</t>
  </si>
  <si>
    <t>Ovrd_ko_ar_-2</t>
  </si>
  <si>
    <t>Ovrd_ko_ar_-1</t>
  </si>
  <si>
    <t>Ovrd_kalv_ar_-3</t>
  </si>
  <si>
    <t>Ovrd_kalv_ar_-2</t>
  </si>
  <si>
    <t>Ovrd_kalv_ar_-1</t>
  </si>
  <si>
    <t>Vargrevir_1</t>
  </si>
  <si>
    <t>Vargrevir_1_del_AFO</t>
  </si>
  <si>
    <t>Vargrevir_1_predation_antal</t>
  </si>
  <si>
    <t>Vargrevir_2</t>
  </si>
  <si>
    <t>Vargrevir_2_del_AFO</t>
  </si>
  <si>
    <t>Vargrevir_2_predation_antal</t>
  </si>
  <si>
    <t>Vargrevir_3</t>
  </si>
  <si>
    <t>Vargrevir_3_del_AFO</t>
  </si>
  <si>
    <t>Vargrevir_3_predation_antal</t>
  </si>
  <si>
    <t>Vargrevir_4</t>
  </si>
  <si>
    <t>Vargrevir_4_del_AFO</t>
  </si>
  <si>
    <t>Vargrevir_4_predation_antal</t>
  </si>
  <si>
    <t>Vargrevir_5</t>
  </si>
  <si>
    <t>Vargrevir_5_del_AFO</t>
  </si>
  <si>
    <t>Vargrevir_5_predation_antal</t>
  </si>
  <si>
    <t>Bjornt_AFO</t>
  </si>
  <si>
    <t>Pred_per_bjorn</t>
  </si>
  <si>
    <t>Trend_lista_1</t>
  </si>
  <si>
    <t>Trend_lista_2</t>
  </si>
  <si>
    <t>Trend_lista_3</t>
  </si>
  <si>
    <t>Trend_lista_4</t>
  </si>
  <si>
    <t>Trend_lista_5</t>
  </si>
  <si>
    <t>Trend_lista_6</t>
  </si>
  <si>
    <t>Trend_lista_7</t>
  </si>
  <si>
    <t>Trend_lista_8</t>
  </si>
  <si>
    <t>Trend_lista_9</t>
  </si>
  <si>
    <t>Trend_lista_10</t>
  </si>
  <si>
    <t>Trend_lista_11</t>
  </si>
  <si>
    <t>Trend_lista_12</t>
  </si>
  <si>
    <t>Atgard_lista_1</t>
  </si>
  <si>
    <t>Atgard_lista_2</t>
  </si>
  <si>
    <t>Atgard_lista_3</t>
  </si>
  <si>
    <t>Atgard_lista_4</t>
  </si>
  <si>
    <t>Atgard_lista_5</t>
  </si>
  <si>
    <t>Atgard_lista_6</t>
  </si>
  <si>
    <t>Atgard_lista_7</t>
  </si>
  <si>
    <t>Atgard_lista_8</t>
  </si>
  <si>
    <t>Atgard_lista_9</t>
  </si>
  <si>
    <t>Atgard_lista_10</t>
  </si>
  <si>
    <t>Atgard_lista_11</t>
  </si>
  <si>
    <t>Atgard_lista_12</t>
  </si>
  <si>
    <t>Avsk_mal_tjur_ar_1</t>
  </si>
  <si>
    <t>Avsk_mal_tjur_ar_2</t>
  </si>
  <si>
    <t>Avsk_mal_tjur_ar_3</t>
  </si>
  <si>
    <t>Avsk_mal_ko_ar_1</t>
  </si>
  <si>
    <t>Avsk_mal_ko_ar_2</t>
  </si>
  <si>
    <t>Avsk_mal_ko_ar_3</t>
  </si>
  <si>
    <t>Avsk_mal_kalv_ar_1</t>
  </si>
  <si>
    <t>Avsk_mal_kalv_ar_2</t>
  </si>
  <si>
    <t>Avsk_mal_kalv_ar_3</t>
  </si>
  <si>
    <t>Ber_frode</t>
  </si>
  <si>
    <t>Ber_egen</t>
  </si>
  <si>
    <t>Avsk_lic_per_1000_ha</t>
  </si>
  <si>
    <t>Avsk_lic_pr_av_avskmal</t>
  </si>
  <si>
    <t>Kalvandel_lic_avsk</t>
  </si>
  <si>
    <t>Tjurandel_lic_avsk</t>
  </si>
  <si>
    <t>Arealkrav_kalv_lic</t>
  </si>
  <si>
    <t>Arealkrav_vux_lic</t>
  </si>
  <si>
    <t>Planerad_ABIN_ar_+1</t>
  </si>
  <si>
    <t>Planerad_ABIN_ar_+2</t>
  </si>
  <si>
    <t>Planerad_ABIN_ar_+3</t>
  </si>
  <si>
    <t>Planerad_spillninv_ar_+1</t>
  </si>
  <si>
    <t>Planerad_spillninv_ar_+2</t>
  </si>
  <si>
    <t>Planerad_spillninv_ar_+3</t>
  </si>
  <si>
    <t>Planerad_flyginv_ar_+1</t>
  </si>
  <si>
    <t>Planerad_flyginv_ar_+2</t>
  </si>
  <si>
    <t>Planerad_flyginv_ar_+3</t>
  </si>
  <si>
    <t>Planerad_avskinv_ar_+1</t>
  </si>
  <si>
    <t>Planerad_avskinv_ar_+2</t>
  </si>
  <si>
    <t>Planerad_avskinv_ar_+3</t>
  </si>
  <si>
    <t>Planerad_algobsinv_ar_+1</t>
  </si>
  <si>
    <t>Planerad_algobsinv_ar_+2</t>
  </si>
  <si>
    <t>Planerad_algobsinv_ar_+3</t>
  </si>
  <si>
    <t>Planerad_kalvviktinv_ar_+1</t>
  </si>
  <si>
    <t>Planerad_kalvviktinv_ar_+2</t>
  </si>
  <si>
    <t>Planerad_kalvviktinv_ar_+3</t>
  </si>
  <si>
    <t>Planerad_foderpr_ar_+1</t>
  </si>
  <si>
    <t>Planerad_foderpr_ar_+2</t>
  </si>
  <si>
    <t>Planerad_foderpr_ar_+3</t>
  </si>
  <si>
    <t>Utfall_vinterst_ar_0</t>
  </si>
  <si>
    <t>Utfall_vinterst_ar_1</t>
  </si>
  <si>
    <t>Utfall_vinterst_ar_2</t>
  </si>
  <si>
    <t>tjurandel_tjurandel_ar_0</t>
  </si>
  <si>
    <t>Utfall_tjurandel_ar_1</t>
  </si>
  <si>
    <t>Utfall_tjurandel_ar_2</t>
  </si>
  <si>
    <t>Utfall_repr_ar_0</t>
  </si>
  <si>
    <t>Utfall_repr_ar_1</t>
  </si>
  <si>
    <t>Utfall_repr_ar_2</t>
  </si>
  <si>
    <t>Utfall_kalvandel_ar_0</t>
  </si>
  <si>
    <t>Utfall_kalvandel_ar_1</t>
  </si>
  <si>
    <t>Utfall_kalvandel_ar_2</t>
  </si>
  <si>
    <t>AFP_enh_ant_ja</t>
  </si>
  <si>
    <t>AFP_enh_ant_nej</t>
  </si>
  <si>
    <t>Fullmakt_AFP_ja</t>
  </si>
  <si>
    <t>Fullmakt_AFP_nej</t>
  </si>
  <si>
    <t>Kommentar_1_1</t>
  </si>
  <si>
    <t>Kommentar_2_1_rad_1</t>
  </si>
  <si>
    <t>Kommentar_2_1_rad_2</t>
  </si>
  <si>
    <t>Kommentar_2_1_2_rad_1</t>
  </si>
  <si>
    <t>Kommentar_2_1_2_rad_2</t>
  </si>
  <si>
    <t>Kommentar_2_1_3_rad_1</t>
  </si>
  <si>
    <t>Kommentar_2_1_3_rad_2</t>
  </si>
  <si>
    <t>Kommentar_2_1_4_rad_1</t>
  </si>
  <si>
    <t>Kommentar_2_1_4_rad_2</t>
  </si>
  <si>
    <t>Kommentar_2_1_5_rad_1</t>
  </si>
  <si>
    <t>Kommentar_2_1_5_rad_2</t>
  </si>
  <si>
    <t>Kommentar_2_2_2_rad_1</t>
  </si>
  <si>
    <t>Kommentar_2_2_2_rad_2</t>
  </si>
  <si>
    <t>Kommentar_2_2_2_rad_3</t>
  </si>
  <si>
    <t>Kommentar_2_2_2_rad_4</t>
  </si>
  <si>
    <t>Motivering_4_1_rad_1</t>
  </si>
  <si>
    <t>Motivering_4_1_rad_2</t>
  </si>
  <si>
    <t>Behov_4_2_rad_1</t>
  </si>
  <si>
    <t>Behov_4_2_rad_2</t>
  </si>
  <si>
    <t>Kommentarer_4_3_rad_1</t>
  </si>
  <si>
    <t>Kommentarer_4_3_rad_2</t>
  </si>
  <si>
    <t>Kommentarer_5_3_rad_1</t>
  </si>
  <si>
    <t>Kommentarer_5_3_rad_2</t>
  </si>
  <si>
    <t>Kommentarer_5_3_rad_3</t>
  </si>
  <si>
    <t>Kommentarer_5_3_rad_4</t>
  </si>
  <si>
    <t>Kommentarer_5_3_rad_5</t>
  </si>
  <si>
    <t>Kommentarer_5_3_rad_6</t>
  </si>
  <si>
    <t>Sekr_namn</t>
  </si>
  <si>
    <t>Ordf_namn</t>
  </si>
  <si>
    <t>Justerare_namn_1</t>
  </si>
  <si>
    <t>Justerare_namn_2</t>
  </si>
  <si>
    <t>Reservation_namn_1</t>
  </si>
  <si>
    <t>Reservation_namn_2</t>
  </si>
  <si>
    <t>Listrutor</t>
  </si>
  <si>
    <t>Trädslagsval</t>
  </si>
  <si>
    <t>Färska skador enl Äbin</t>
  </si>
  <si>
    <t>Övriga uppgifter om skogstillstånd enl Äbin</t>
  </si>
  <si>
    <t>Betestryck RASE</t>
  </si>
  <si>
    <t>Trender</t>
  </si>
  <si>
    <t>Tallar %</t>
  </si>
  <si>
    <t>RASE, andel ytor med god konkurrensstatus, %</t>
  </si>
  <si>
    <t>Oskadade tallar, antal per hektar</t>
  </si>
  <si>
    <t>Svagt</t>
  </si>
  <si>
    <t>Granar %</t>
  </si>
  <si>
    <t>Försommarbete, färska skador i %</t>
  </si>
  <si>
    <t>Produktionsstammar</t>
  </si>
  <si>
    <t>Produktionsstammar %</t>
  </si>
  <si>
    <t>Ståndortsanpassning, andel ytor med rätt trsl, %</t>
  </si>
  <si>
    <t>Hårt</t>
  </si>
  <si>
    <t>Föryngringsframgång, %</t>
  </si>
  <si>
    <t>Revidering plan orsak</t>
  </si>
  <si>
    <t>Nytt ÄFO</t>
  </si>
  <si>
    <t>Ändrad omfattning ÄFO</t>
  </si>
  <si>
    <t>Ny planperiod</t>
  </si>
  <si>
    <t>I period pga ändrade förhållanden</t>
  </si>
  <si>
    <t>I period pga ändrad areal</t>
  </si>
  <si>
    <t>Län</t>
  </si>
  <si>
    <t>nr</t>
  </si>
  <si>
    <t>afoLst</t>
  </si>
  <si>
    <t>Valbara nr</t>
  </si>
  <si>
    <t>AfoId</t>
  </si>
  <si>
    <t>AfoNamn</t>
  </si>
  <si>
    <t>AfoBet</t>
  </si>
  <si>
    <t>01</t>
  </si>
  <si>
    <t>Stockholms län</t>
  </si>
  <si>
    <t>Norrtälje Norra</t>
  </si>
  <si>
    <t>01-001</t>
  </si>
  <si>
    <t>03</t>
  </si>
  <si>
    <t>Uppsala län</t>
  </si>
  <si>
    <t>Sigtuna</t>
  </si>
  <si>
    <t>01-002</t>
  </si>
  <si>
    <t>04</t>
  </si>
  <si>
    <t>Södermanlands län</t>
  </si>
  <si>
    <t>Mälaröarna</t>
  </si>
  <si>
    <t>01-003</t>
  </si>
  <si>
    <t>05</t>
  </si>
  <si>
    <t>Östergötlands län</t>
  </si>
  <si>
    <t>Södertörn</t>
  </si>
  <si>
    <t>01-004</t>
  </si>
  <si>
    <t>06</t>
  </si>
  <si>
    <t>Jönköpings län</t>
  </si>
  <si>
    <t>Skärgården</t>
  </si>
  <si>
    <t>01-005</t>
  </si>
  <si>
    <t>07</t>
  </si>
  <si>
    <t>Kronobergs län</t>
  </si>
  <si>
    <t>Vallentuna/Närtuna</t>
  </si>
  <si>
    <t>01-006</t>
  </si>
  <si>
    <t>08</t>
  </si>
  <si>
    <t>Kalmar län</t>
  </si>
  <si>
    <t>Norrtälje Södra</t>
  </si>
  <si>
    <t>01-007</t>
  </si>
  <si>
    <t>10</t>
  </si>
  <si>
    <t>Blekinge län</t>
  </si>
  <si>
    <t>Södertälje</t>
  </si>
  <si>
    <t>01-008</t>
  </si>
  <si>
    <t>12</t>
  </si>
  <si>
    <t>Skåne län</t>
  </si>
  <si>
    <t>Östervåla Älgförvaltningsområde</t>
  </si>
  <si>
    <t>03-001</t>
  </si>
  <si>
    <t>13</t>
  </si>
  <si>
    <t>Hallands län</t>
  </si>
  <si>
    <t>Österbybruks Älgförvaltningsområde</t>
  </si>
  <si>
    <t>03-002</t>
  </si>
  <si>
    <t>14</t>
  </si>
  <si>
    <t>Västra Götalands län</t>
  </si>
  <si>
    <t>Norra Upplandskustens Älgförvaltningsområde</t>
  </si>
  <si>
    <t>03-003</t>
  </si>
  <si>
    <t>17</t>
  </si>
  <si>
    <t>Värmlands län</t>
  </si>
  <si>
    <t>Almunge Älgförvaltningsområde</t>
  </si>
  <si>
    <t>03-004</t>
  </si>
  <si>
    <t>18</t>
  </si>
  <si>
    <t>Örebro län</t>
  </si>
  <si>
    <t>Ekoln-Trögdens Älgförvaltningsområde</t>
  </si>
  <si>
    <t>03-005</t>
  </si>
  <si>
    <t>19</t>
  </si>
  <si>
    <t>Västmanlands län</t>
  </si>
  <si>
    <t>Fjärdhundra Älgförvaltningsområde</t>
  </si>
  <si>
    <t>03-006</t>
  </si>
  <si>
    <t>20</t>
  </si>
  <si>
    <t>Dalarnas län</t>
  </si>
  <si>
    <t>Älgförvaltningsområde 1</t>
  </si>
  <si>
    <t>04-001</t>
  </si>
  <si>
    <t>21</t>
  </si>
  <si>
    <t>Gävleborgs län</t>
  </si>
  <si>
    <t>Älgförvaltningsområde 2</t>
  </si>
  <si>
    <t>04-002</t>
  </si>
  <si>
    <t>22</t>
  </si>
  <si>
    <t>Västernorrland län</t>
  </si>
  <si>
    <t>Älgförvaltningsområde 3</t>
  </si>
  <si>
    <t>04-003</t>
  </si>
  <si>
    <t>23</t>
  </si>
  <si>
    <t>Jämtlands län</t>
  </si>
  <si>
    <t>Älgförvaltningsområde 4</t>
  </si>
  <si>
    <t>04-004</t>
  </si>
  <si>
    <t>24</t>
  </si>
  <si>
    <t>Västerbottens län</t>
  </si>
  <si>
    <t>Älgdörvaltningsområde 5</t>
  </si>
  <si>
    <t>04-005</t>
  </si>
  <si>
    <t>25</t>
  </si>
  <si>
    <t>Norrbottens län</t>
  </si>
  <si>
    <t>Älgförvaltningsområde 6</t>
  </si>
  <si>
    <t>04-006</t>
  </si>
  <si>
    <t>Älgförvaltningsområde 7</t>
  </si>
  <si>
    <t>04-007</t>
  </si>
  <si>
    <t>Öka-minska lista</t>
  </si>
  <si>
    <t>Älgförvaltningsområde 8</t>
  </si>
  <si>
    <t>04-008</t>
  </si>
  <si>
    <t>Älgförvaltningsområde 9</t>
  </si>
  <si>
    <t>04-009</t>
  </si>
  <si>
    <t>1 Finspång del av Norrköpings kommun</t>
  </si>
  <si>
    <t>05-001</t>
  </si>
  <si>
    <t>2 Vikbolandet och kusten öster om E 22 ner till länsgränsen</t>
  </si>
  <si>
    <t>05-002</t>
  </si>
  <si>
    <t>3 Åtvidaberg samt del av Linköping, Valdemarsvik,Söderköping</t>
  </si>
  <si>
    <t>05-003</t>
  </si>
  <si>
    <t>4 Boxholm samt del av Linköping, Mjölby och Ödeshög</t>
  </si>
  <si>
    <t>05-004</t>
  </si>
  <si>
    <t>5  Kinda</t>
  </si>
  <si>
    <t>05-005</t>
  </si>
  <si>
    <t>6 Vadstenaslätten mellan Motala Ström och E4:an</t>
  </si>
  <si>
    <t>05-006</t>
  </si>
  <si>
    <t>7 Ydre</t>
  </si>
  <si>
    <t>05-007</t>
  </si>
  <si>
    <t>8 Motala och del av Linköpings kommun</t>
  </si>
  <si>
    <t>05-008</t>
  </si>
  <si>
    <t>ÄFO 1</t>
  </si>
  <si>
    <t>06-001</t>
  </si>
  <si>
    <t>ÄFO 2</t>
  </si>
  <si>
    <t>06-002</t>
  </si>
  <si>
    <t>ÄFO 3</t>
  </si>
  <si>
    <t>06-003</t>
  </si>
  <si>
    <t>ÄFO 4</t>
  </si>
  <si>
    <t>06-004</t>
  </si>
  <si>
    <t>ÄFO 5</t>
  </si>
  <si>
    <t>06-005</t>
  </si>
  <si>
    <t>ÄFO 6</t>
  </si>
  <si>
    <t>06-006</t>
  </si>
  <si>
    <t>ÄFO 7</t>
  </si>
  <si>
    <t>06-007</t>
  </si>
  <si>
    <t>ÄFO 8</t>
  </si>
  <si>
    <t>06-008</t>
  </si>
  <si>
    <t>07-001</t>
  </si>
  <si>
    <t>07-002</t>
  </si>
  <si>
    <t>07-003</t>
  </si>
  <si>
    <t>07-004</t>
  </si>
  <si>
    <t>07-005</t>
  </si>
  <si>
    <t>07-006</t>
  </si>
  <si>
    <t>07-007</t>
  </si>
  <si>
    <t>1. Västervik norra</t>
  </si>
  <si>
    <t>08-001</t>
  </si>
  <si>
    <t>2. Västervik södra</t>
  </si>
  <si>
    <t>08-002</t>
  </si>
  <si>
    <t>3. Vimmerby</t>
  </si>
  <si>
    <t>08-003</t>
  </si>
  <si>
    <t>4. Hultsfred</t>
  </si>
  <si>
    <t>08-004</t>
  </si>
  <si>
    <t>5. Oskarshamn</t>
  </si>
  <si>
    <t>08-005</t>
  </si>
  <si>
    <t>6. Emåns</t>
  </si>
  <si>
    <t>08-006</t>
  </si>
  <si>
    <t>7. Kalmar västra</t>
  </si>
  <si>
    <t>08-007</t>
  </si>
  <si>
    <t>8. Kalmarsunds</t>
  </si>
  <si>
    <t>08-008</t>
  </si>
  <si>
    <t>9. Ölands</t>
  </si>
  <si>
    <t>08-009</t>
  </si>
  <si>
    <t>10. Kalmar södra</t>
  </si>
  <si>
    <t>08-010</t>
  </si>
  <si>
    <t>Blekinge Väst</t>
  </si>
  <si>
    <t>10-001</t>
  </si>
  <si>
    <t>Blekinge Mitt</t>
  </si>
  <si>
    <t>10-002</t>
  </si>
  <si>
    <t>Blekinge Öst</t>
  </si>
  <si>
    <t>10-003</t>
  </si>
  <si>
    <t>Södra älgförvaltningsområdet</t>
  </si>
  <si>
    <t>12-001</t>
  </si>
  <si>
    <t>Mellersta Älgförvaltningsområdet</t>
  </si>
  <si>
    <t>12-002</t>
  </si>
  <si>
    <t>Mellersta Norra älgförvaltningsområdet</t>
  </si>
  <si>
    <t>12-003</t>
  </si>
  <si>
    <t>Nordvästra älgförvaltningsområdet</t>
  </si>
  <si>
    <t>12-004</t>
  </si>
  <si>
    <t>Nordöstra älgförvaltningsområdet</t>
  </si>
  <si>
    <t>12-005</t>
  </si>
  <si>
    <t>Norra älgförvaltningsområdet</t>
  </si>
  <si>
    <t>13-001</t>
  </si>
  <si>
    <t>Centrala älgförvaltningsområdet</t>
  </si>
  <si>
    <t>13-002</t>
  </si>
  <si>
    <t>Östra älgförvaltningsområdet</t>
  </si>
  <si>
    <t>13-003</t>
  </si>
  <si>
    <t>13-004</t>
  </si>
  <si>
    <t>Älgförvaltningsområde 1 Norra Dal</t>
  </si>
  <si>
    <t>14-003</t>
  </si>
  <si>
    <t>Älgförvaltningsområde 2 Norra Bohuslän</t>
  </si>
  <si>
    <t>14-004</t>
  </si>
  <si>
    <t>14-005</t>
  </si>
  <si>
    <t>14-006</t>
  </si>
  <si>
    <t>Älgförvaltningsområde 5</t>
  </si>
  <si>
    <t>14-002</t>
  </si>
  <si>
    <t>Älgförvaltningsområde 6 Norra Skaraborgs äfo</t>
  </si>
  <si>
    <t>14-007</t>
  </si>
  <si>
    <t>14-001</t>
  </si>
  <si>
    <t>14-008</t>
  </si>
  <si>
    <t>Älgförvaltningsområde 9 ÄFG söder R40</t>
  </si>
  <si>
    <t>14-009</t>
  </si>
  <si>
    <t>Finnskoga-Dalby ÄFO</t>
  </si>
  <si>
    <t>17-003</t>
  </si>
  <si>
    <t>Ljusnans ÄFO</t>
  </si>
  <si>
    <t>17-004</t>
  </si>
  <si>
    <t>Fryken-Glafsfjorden ÄFO</t>
  </si>
  <si>
    <t>17-005</t>
  </si>
  <si>
    <t>Klarälven-Fryken ÄFO</t>
  </si>
  <si>
    <t>17-006</t>
  </si>
  <si>
    <t>Örtens ÄFO</t>
  </si>
  <si>
    <t>17-002</t>
  </si>
  <si>
    <t>Wermlandsbergs ÄFO</t>
  </si>
  <si>
    <t>17-007</t>
  </si>
  <si>
    <t>Glaskogens ÄFO</t>
  </si>
  <si>
    <t>17-008</t>
  </si>
  <si>
    <t>Vänerbygdens ÄFO</t>
  </si>
  <si>
    <t>17-009</t>
  </si>
  <si>
    <t>Bergslagskanalens ÄFO</t>
  </si>
  <si>
    <t>17-001</t>
  </si>
  <si>
    <t>Vänern-Möckeln  ÄFO</t>
  </si>
  <si>
    <t>17-010</t>
  </si>
  <si>
    <t>1. Hökhöjden</t>
  </si>
  <si>
    <t>18-001</t>
  </si>
  <si>
    <t>2. Malingsbo</t>
  </si>
  <si>
    <t>18-002</t>
  </si>
  <si>
    <t>3. Kilsbergen</t>
  </si>
  <si>
    <t>18-003</t>
  </si>
  <si>
    <t>4. Frövi</t>
  </si>
  <si>
    <t>18-004</t>
  </si>
  <si>
    <t>5. Örebro läns västra</t>
  </si>
  <si>
    <t>18-005</t>
  </si>
  <si>
    <t>6. Kvismaren</t>
  </si>
  <si>
    <t>18-006</t>
  </si>
  <si>
    <t>7. Tiveden</t>
  </si>
  <si>
    <t>18-007</t>
  </si>
  <si>
    <t>8. Närkesberg</t>
  </si>
  <si>
    <t>18-008</t>
  </si>
  <si>
    <t>Fagersta-Möklinta ÄFO 1</t>
  </si>
  <si>
    <t>19-001</t>
  </si>
  <si>
    <t>Gunnilbo ÄFO 2</t>
  </si>
  <si>
    <t>19-002</t>
  </si>
  <si>
    <t>Skultuna ÄFO 3</t>
  </si>
  <si>
    <t>19-003</t>
  </si>
  <si>
    <t>Köping-Västerås ÄFO 4</t>
  </si>
  <si>
    <t>19-004</t>
  </si>
  <si>
    <t>Kungsör ÄFO 5</t>
  </si>
  <si>
    <t>19-005</t>
  </si>
  <si>
    <t>Särna-Idre älgförvaltningsområde</t>
  </si>
  <si>
    <t>20-001</t>
  </si>
  <si>
    <t>Transtrands älgförvaltningsområde</t>
  </si>
  <si>
    <t>20-002</t>
  </si>
  <si>
    <t>Älvdalens älgförvaltningsområde</t>
  </si>
  <si>
    <t>20-003</t>
  </si>
  <si>
    <t>Noppikoski älgförvaltningsområde</t>
  </si>
  <si>
    <t>20-004</t>
  </si>
  <si>
    <t>Malungs västra älgförvaltningsområde</t>
  </si>
  <si>
    <t>20-005</t>
  </si>
  <si>
    <t>Malungs östra-Venjans älgförvaltningsområde</t>
  </si>
  <si>
    <t>20-006</t>
  </si>
  <si>
    <t>Siljansringens älgförvaltningsområde</t>
  </si>
  <si>
    <t>20-007</t>
  </si>
  <si>
    <t>Bingsjö älgförvaltningsområde</t>
  </si>
  <si>
    <t>20-008</t>
  </si>
  <si>
    <t>Siljansnäs älgförvaltningsområde</t>
  </si>
  <si>
    <t>20-009</t>
  </si>
  <si>
    <t>Bjursås älgförvaltningsområde</t>
  </si>
  <si>
    <t>20-010</t>
  </si>
  <si>
    <t>Gimmens älgförvaltningsområde</t>
  </si>
  <si>
    <t>20-011</t>
  </si>
  <si>
    <t>Lumshedens älgförvaltningsområde</t>
  </si>
  <si>
    <t>20-012</t>
  </si>
  <si>
    <t>Fredriksbergs älgförvaltningsområde</t>
  </si>
  <si>
    <t>20-013</t>
  </si>
  <si>
    <t>Gyllbergens älgförvaltningsområde</t>
  </si>
  <si>
    <t>20-014</t>
  </si>
  <si>
    <t>Gävle-Dala älgförvaltningsområde</t>
  </si>
  <si>
    <t>20-015</t>
  </si>
  <si>
    <t>Norns älgförvaltningsområde</t>
  </si>
  <si>
    <t>20-016</t>
  </si>
  <si>
    <t>Strömsbruk</t>
  </si>
  <si>
    <t>21-001</t>
  </si>
  <si>
    <t>Norra Hälsingland</t>
  </si>
  <si>
    <t>21-002</t>
  </si>
  <si>
    <t>Ljusdal-Ramsjö</t>
  </si>
  <si>
    <t>21-003</t>
  </si>
  <si>
    <t>Voxna</t>
  </si>
  <si>
    <t>21-004</t>
  </si>
  <si>
    <t>Ljusnan-Voxnan</t>
  </si>
  <si>
    <t>21-005</t>
  </si>
  <si>
    <t>Öster-Ljusnan</t>
  </si>
  <si>
    <t>21-006</t>
  </si>
  <si>
    <t>Långvind</t>
  </si>
  <si>
    <t>21-007</t>
  </si>
  <si>
    <t>Ödmorden</t>
  </si>
  <si>
    <t>21-008</t>
  </si>
  <si>
    <t>Ljusne</t>
  </si>
  <si>
    <t>21-009</t>
  </si>
  <si>
    <t>Trödje</t>
  </si>
  <si>
    <t>21-010</t>
  </si>
  <si>
    <t>Söder Voxnan</t>
  </si>
  <si>
    <t>21-011</t>
  </si>
  <si>
    <t>Gruvberget</t>
  </si>
  <si>
    <t>21-012</t>
  </si>
  <si>
    <t>Södra Gästrikland</t>
  </si>
  <si>
    <t>21-013</t>
  </si>
  <si>
    <t>Furuvik</t>
  </si>
  <si>
    <t>21-014</t>
  </si>
  <si>
    <t>Örnsköldsvik</t>
  </si>
  <si>
    <t>22-001</t>
  </si>
  <si>
    <t>Älvarna</t>
  </si>
  <si>
    <t>22-002</t>
  </si>
  <si>
    <t>Strömsund/Sollefteå</t>
  </si>
  <si>
    <t>23-001</t>
  </si>
  <si>
    <t>Hammerdal/Ragunda</t>
  </si>
  <si>
    <t>23-002</t>
  </si>
  <si>
    <t>Västjämtland</t>
  </si>
  <si>
    <t>23-003</t>
  </si>
  <si>
    <t>Östersund/Sundsvall</t>
  </si>
  <si>
    <t>23-004</t>
  </si>
  <si>
    <t>Berg</t>
  </si>
  <si>
    <t>23-005</t>
  </si>
  <si>
    <t>Härjedalen</t>
  </si>
  <si>
    <t>23-006</t>
  </si>
  <si>
    <t>24-001</t>
  </si>
  <si>
    <t>Mellersta älgförvaltningsområdet</t>
  </si>
  <si>
    <t>24-002</t>
  </si>
  <si>
    <t>Sydvästra älgförvaltningsområdet</t>
  </si>
  <si>
    <t>24-003</t>
  </si>
  <si>
    <t>24-004</t>
  </si>
  <si>
    <t>Sydöstra älgförvaltningsområdet</t>
  </si>
  <si>
    <t>24-005</t>
  </si>
  <si>
    <t>25-001</t>
  </si>
  <si>
    <t>25-002</t>
  </si>
  <si>
    <t>25-003</t>
  </si>
  <si>
    <t>25-004</t>
  </si>
  <si>
    <t>25-005</t>
  </si>
  <si>
    <t>25-006</t>
  </si>
  <si>
    <t>Sammansättning enligt älgobs (medelvärde senaste 4 åren)</t>
  </si>
  <si>
    <t>Sommarstam</t>
  </si>
  <si>
    <t>Jaktuttag</t>
  </si>
  <si>
    <t>Efter jakt</t>
  </si>
  <si>
    <t>Fördelning vinterstam*</t>
  </si>
  <si>
    <t xml:space="preserve">* Beräknad från fördelning i avskjutning,älgobs (senaste 4 år) och bedömd vinterstam </t>
  </si>
  <si>
    <t>Tjuavskj. föregående jakt i ÄSO</t>
  </si>
  <si>
    <t>Hondjursavskj. föreg.  jakt i ÄSO</t>
  </si>
  <si>
    <t>Kalvavskj. föregående jakt i ÄSO</t>
  </si>
  <si>
    <t>Område</t>
  </si>
  <si>
    <t>Beräknas</t>
  </si>
  <si>
    <t>Kommentar</t>
  </si>
  <si>
    <t>Antal högar</t>
  </si>
  <si>
    <t>Antal dagar *</t>
  </si>
  <si>
    <t>Datum invent- ering *</t>
  </si>
  <si>
    <t>Datum rensning (om höst-rensning)</t>
  </si>
  <si>
    <t>Antal provytor beräkning</t>
  </si>
  <si>
    <t>Antal dagar</t>
  </si>
  <si>
    <t>% av tot inventering</t>
  </si>
  <si>
    <t>Täthetsindex (konstant total beräkning)</t>
  </si>
  <si>
    <t>Vinterstam (Konstant total beräkning)</t>
  </si>
  <si>
    <t>Invstart(endast för beräkning)</t>
  </si>
  <si>
    <t>Invdag medel (endast för beräkning)</t>
  </si>
  <si>
    <t>Faktor SANT/FALSKT</t>
  </si>
  <si>
    <t>Fnamn Enamn 1</t>
  </si>
  <si>
    <t>Inventeringsområde 1</t>
  </si>
  <si>
    <t>Fnamn Enamn 2</t>
  </si>
  <si>
    <t>Inventeringsområde 2</t>
  </si>
  <si>
    <t>Fnamn Enamn 3</t>
  </si>
  <si>
    <t>Inventeringsområde 3</t>
  </si>
  <si>
    <t>Fnamn Enamn 4</t>
  </si>
  <si>
    <t>Inventeringsområde 4</t>
  </si>
  <si>
    <t>Fnamn Enamn 5</t>
  </si>
  <si>
    <t>Inventeringsområde 5</t>
  </si>
  <si>
    <t>Fnamn Enamn 6</t>
  </si>
  <si>
    <t>Inventeringsområde 6</t>
  </si>
  <si>
    <t>Fnamn Enamn 7</t>
  </si>
  <si>
    <t>Inventeringsområde 7</t>
  </si>
  <si>
    <t>Fnamn Enamn 8</t>
  </si>
  <si>
    <t>Inventeringsområde 8</t>
  </si>
  <si>
    <t>Fnamn Enamn 9</t>
  </si>
  <si>
    <t>Inventeringsområde 9</t>
  </si>
  <si>
    <t>Fnamn Enamn 10</t>
  </si>
  <si>
    <t>Inventeringsområde 10</t>
  </si>
  <si>
    <t>Inventeingsområden totalt resultat (viktat medelvärde)</t>
  </si>
  <si>
    <t>* ange antingen "Antal dagar" eller "Datum inventering"</t>
  </si>
  <si>
    <t>Område för ifyllning av inventerindsdata eller faktorer</t>
  </si>
  <si>
    <t>Område för beräkningsvärden (ifylls ej)</t>
  </si>
  <si>
    <t>Område med resultat (ifylls ej)</t>
  </si>
  <si>
    <t>Faktorer</t>
  </si>
  <si>
    <t>Inventeringsperiodens start (lövfällningsdatum)</t>
  </si>
  <si>
    <t>Anlys inventeringsperiod (+ eller - antal dagar lövfällning)</t>
  </si>
  <si>
    <t>Defekationshastighet (spillningshögar/dygn)</t>
  </si>
  <si>
    <t>Datum rensning (om höstrensning)</t>
  </si>
  <si>
    <t>Jaktuttag av sommarstam</t>
  </si>
  <si>
    <t>Beräknad reproduktionsfaktor*</t>
  </si>
  <si>
    <t>* genomsnittligt ökning från vinter till älgstammens sammansättning i vid jakt enligt redovisad älgobs</t>
  </si>
  <si>
    <t>- Gul är obligatoriska fält och hämtas i första hand från portalen*</t>
  </si>
  <si>
    <t>- Brunröd är valfria fält</t>
  </si>
  <si>
    <t>- Ljusblå, data som förs över till älgfrode</t>
  </si>
  <si>
    <t>- Grå, data som kan hämtas från älgfrode</t>
  </si>
  <si>
    <t>- Gröna fält ifylls av Länsstyrelsen</t>
  </si>
  <si>
    <t>- Vita fält beräknas/fylls med automatik</t>
  </si>
  <si>
    <t>Arbetsgång</t>
  </si>
  <si>
    <t>- Fyll i fliken "Ärendekort"</t>
  </si>
  <si>
    <t>- Avskjutningsberäningen görs i älgfrode efter att uppgifterna till punkt 4. "HANDLINGSPLAN FRÅN NULÄGE TILL MÅLUPPFYLLNAD" har fyllts i (huvudsakligen)</t>
  </si>
  <si>
    <t>- Vid behov kan man behöva arbeta vidare i en punkt längre fram i planen eller växla till älgfrode under arbetet för bästa resultat</t>
  </si>
  <si>
    <t>- Fyll i avskjutningen i planen.</t>
  </si>
  <si>
    <t>- Underteckna och lämna planen till älgförvaltningsgruppen och Länsstyrelsen enligt de rutiner som fastställts i länet</t>
  </si>
  <si>
    <t>Synpunkter</t>
  </si>
  <si>
    <t>Skötselplanen har utvecklats i nära samarbete med  representanter för jägarnas-, markägarnas och skogsbrukets organisationer. Ambitionen är ett verktyg som fyller behovet i den adaptiva älgförvalningen.</t>
  </si>
  <si>
    <t>För att kunna förbättra planmallen i framtiden tar vi gärna emot konkreta förslag och synpunkter. Skickas till:</t>
  </si>
  <si>
    <t>algdata@lansstyrelsen.se</t>
  </si>
  <si>
    <t xml:space="preserve">* Uppgifter som är ifyllda när planen öppnas hämtas från databasen i älgdata.se. Andra obligatoriska uppgifter fyll in manuellt. </t>
  </si>
  <si>
    <t>Ytteligare statistik som behövs för att ta fram planen finns på www.älgdata.se, och på andra hemsidor (se länkar i planmallen och på www.älgdata.se)</t>
  </si>
  <si>
    <t xml:space="preserve">- Ta fram fliken "Förvaltningsplan", följ instuktionerna </t>
  </si>
  <si>
    <t>Medel 3 år</t>
  </si>
  <si>
    <t>Versionshantering</t>
  </si>
  <si>
    <t>Rättning/Ändring</t>
  </si>
  <si>
    <t>Plats</t>
  </si>
  <si>
    <t>Version 2.0 uppdaterad 2018-03-16</t>
  </si>
  <si>
    <t>Förutsättningar ÄFP-mall uppdaterade</t>
  </si>
  <si>
    <t>Flik "Förutsättningar"</t>
  </si>
  <si>
    <t>Ny funktion. Ärendekort, för hantering av ärende och personuppgifter (flyttats från Skötselplanen)</t>
  </si>
  <si>
    <t>Flik "Ärendekort"</t>
  </si>
  <si>
    <t>Mål för vinterstam älg/1000 ha (delmål inom period borttagna)</t>
  </si>
  <si>
    <t>Punkt 1.1</t>
  </si>
  <si>
    <t>Skogliga mål anpassade enligt ÄBIN redovisning mm.</t>
  </si>
  <si>
    <t>Punkt 1.2</t>
  </si>
  <si>
    <t>Ny funktion. Beräknad sammansättning vid periodens start</t>
  </si>
  <si>
    <t>Ny funktion. Beräkning medelvärde älgobs</t>
  </si>
  <si>
    <t>Punkt 2.1.2</t>
  </si>
  <si>
    <t>Ny funkton. Sammanställt beräkningsvärde för analys i Älgfrode</t>
  </si>
  <si>
    <t>Sammanfattning mål och nuläge, uppdaterad</t>
  </si>
  <si>
    <t>Punkt 3</t>
  </si>
  <si>
    <t>Version 2.1 uppdaterad 2018-04-18</t>
  </si>
  <si>
    <t>Älgstammens egenskaper enligt älgobs. Medel 2 år ändrad till Medel 3 år (anpassning till parametrar i Älgfrode)</t>
  </si>
  <si>
    <t>Buggrättning. Färska skador tallar/produktionstammar, max</t>
  </si>
  <si>
    <t>Punkt 2.1.6</t>
  </si>
  <si>
    <t>Punkt 2.1.7</t>
  </si>
  <si>
    <t>Versionshantering från 2018-03-16 införd</t>
  </si>
  <si>
    <t>Punkt 4.2</t>
  </si>
  <si>
    <t>Funktion ändrad. Tilldelning av kalv repektive vuxna älgar till licensområden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</si>
</sst>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_ ;\-#,##0\ "/>
    <numFmt numFmtId="167" formatCode="0&quot; kg&quot;"/>
    <numFmt numFmtId="168" formatCode="0&quot; %&quot;"/>
    <numFmt numFmtId="169" formatCode="&quot;Utfall &quot;#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i/>
      <sz val="14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u/>
      <sz val="16"/>
      <color theme="1"/>
      <name val="Calibri"/>
      <family val="2"/>
    </font>
    <font>
      <b/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5" fillId="2" borderId="7" applyNumberFormat="0" applyAlignment="0" applyProtection="0"/>
    <xf numFmtId="164" fontId="1" fillId="9" borderId="1">
      <alignment horizontal="center"/>
    </xf>
    <xf numFmtId="0" fontId="20" fillId="0" borderId="0" applyNumberFormat="0" applyFill="0" applyBorder="0" applyAlignment="0" applyProtection="0"/>
    <xf numFmtId="0" fontId="4" fillId="17" borderId="0" applyNumberFormat="0" applyBorder="0" applyAlignment="0" applyProtection="0"/>
  </cellStyleXfs>
  <cellXfs count="338">
    <xf numFmtId="0" fontId="0" fillId="0" borderId="0" xfId="0"/>
    <xf numFmtId="2" fontId="46" fillId="0" borderId="0" xfId="0" applyNumberFormat="1" applyFont="1" applyFill="1" applyAlignment="1" applyProtection="1">
      <protection hidden="1"/>
    </xf>
    <xf numFmtId="0" fontId="46" fillId="0" borderId="0" xfId="0" applyNumberFormat="1" applyFont="1" applyFill="1" applyAlignment="1" applyProtection="1">
      <protection hidden="1"/>
    </xf>
    <xf numFmtId="0" fontId="50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wrapText="1"/>
    </xf>
    <xf numFmtId="0" fontId="1" fillId="0" borderId="1" xfId="2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right"/>
    </xf>
    <xf numFmtId="9" fontId="7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1" fontId="0" fillId="0" borderId="1" xfId="0" applyNumberFormat="1" applyFont="1" applyFill="1" applyBorder="1" applyAlignment="1" applyProtection="1">
      <alignment horizontal="center"/>
    </xf>
    <xf numFmtId="0" fontId="1" fillId="0" borderId="9" xfId="2" applyFont="1" applyFill="1" applyBorder="1" applyAlignment="1" applyProtection="1">
      <alignment horizontal="center"/>
    </xf>
    <xf numFmtId="0" fontId="1" fillId="0" borderId="10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center"/>
    </xf>
    <xf numFmtId="0" fontId="7" fillId="0" borderId="4" xfId="2" applyFont="1" applyFill="1" applyBorder="1" applyAlignment="1" applyProtection="1">
      <alignment horizontal="center"/>
    </xf>
    <xf numFmtId="0" fontId="17" fillId="0" borderId="14" xfId="2" applyFont="1" applyFill="1" applyBorder="1" applyAlignment="1" applyProtection="1">
      <alignment horizontal="left"/>
    </xf>
    <xf numFmtId="164" fontId="15" fillId="0" borderId="2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/>
    </xf>
    <xf numFmtId="164" fontId="15" fillId="0" borderId="1" xfId="0" applyNumberFormat="1" applyFont="1" applyFill="1" applyBorder="1" applyAlignment="1" applyProtection="1">
      <alignment horizontal="center"/>
    </xf>
    <xf numFmtId="1" fontId="15" fillId="0" borderId="1" xfId="0" applyNumberFormat="1" applyFont="1" applyFill="1" applyBorder="1" applyAlignment="1" applyProtection="1">
      <alignment horizontal="center"/>
    </xf>
    <xf numFmtId="169" fontId="1" fillId="0" borderId="2" xfId="0" applyNumberFormat="1" applyFont="1" applyFill="1" applyBorder="1" applyAlignment="1" applyProtection="1">
      <alignment horizontal="center"/>
    </xf>
    <xf numFmtId="1" fontId="1" fillId="0" borderId="1" xfId="2" applyNumberFormat="1" applyFon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9" fontId="0" fillId="0" borderId="1" xfId="1" applyNumberFormat="1" applyFont="1" applyFill="1" applyBorder="1" applyAlignment="1" applyProtection="1">
      <alignment horizontal="center"/>
    </xf>
    <xf numFmtId="0" fontId="1" fillId="0" borderId="20" xfId="0" applyFont="1" applyFill="1" applyBorder="1"/>
    <xf numFmtId="0" fontId="1" fillId="0" borderId="25" xfId="0" applyFont="1" applyFill="1" applyBorder="1"/>
    <xf numFmtId="0" fontId="0" fillId="0" borderId="29" xfId="0" applyFill="1" applyBorder="1"/>
    <xf numFmtId="0" fontId="13" fillId="0" borderId="30" xfId="2" applyFont="1" applyFill="1" applyBorder="1" applyAlignment="1" applyProtection="1">
      <alignment horizontal="center"/>
    </xf>
    <xf numFmtId="0" fontId="13" fillId="0" borderId="31" xfId="2" applyFon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168" fontId="0" fillId="0" borderId="5" xfId="0" applyNumberForma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 wrapText="1"/>
    </xf>
    <xf numFmtId="1" fontId="0" fillId="0" borderId="8" xfId="0" applyNumberForma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right"/>
    </xf>
    <xf numFmtId="9" fontId="0" fillId="0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166" fontId="0" fillId="0" borderId="1" xfId="0" applyNumberForma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left"/>
    </xf>
    <xf numFmtId="0" fontId="28" fillId="0" borderId="23" xfId="0" applyNumberFormat="1" applyFont="1" applyFill="1" applyBorder="1" applyAlignment="1" applyProtection="1">
      <alignment wrapText="1"/>
    </xf>
    <xf numFmtId="0" fontId="28" fillId="0" borderId="28" xfId="0" applyNumberFormat="1" applyFont="1" applyFill="1" applyBorder="1" applyAlignment="1" applyProtection="1">
      <alignment wrapText="1"/>
    </xf>
    <xf numFmtId="14" fontId="28" fillId="0" borderId="28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2" fontId="0" fillId="0" borderId="8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2" fontId="0" fillId="0" borderId="6" xfId="0" applyNumberFormat="1" applyFill="1" applyBorder="1" applyAlignment="1" applyProtection="1"/>
    <xf numFmtId="0" fontId="1" fillId="0" borderId="24" xfId="0" applyNumberFormat="1" applyFont="1" applyFill="1" applyBorder="1" applyAlignment="1" applyProtection="1"/>
    <xf numFmtId="2" fontId="1" fillId="0" borderId="25" xfId="0" applyNumberFormat="1" applyFont="1" applyFill="1" applyBorder="1" applyAlignment="1" applyProtection="1"/>
    <xf numFmtId="0" fontId="40" fillId="0" borderId="1" xfId="0" applyNumberFormat="1" applyFont="1" applyFill="1" applyBorder="1" applyAlignment="1" applyProtection="1">
      <alignment horizontal="left" wrapText="1"/>
    </xf>
    <xf numFmtId="9" fontId="36" fillId="0" borderId="1" xfId="0" applyNumberFormat="1" applyFont="1" applyFill="1" applyBorder="1" applyAlignment="1" applyProtection="1">
      <alignment horizontal="center"/>
    </xf>
    <xf numFmtId="164" fontId="36" fillId="0" borderId="1" xfId="0" applyNumberFormat="1" applyFont="1" applyFill="1" applyBorder="1" applyAlignment="1" applyProtection="1">
      <alignment horizontal="center"/>
    </xf>
    <xf numFmtId="1" fontId="36" fillId="0" borderId="1" xfId="0" applyNumberFormat="1" applyFont="1" applyFill="1" applyBorder="1" applyAlignment="1" applyProtection="1">
      <alignment horizontal="center"/>
    </xf>
    <xf numFmtId="164" fontId="36" fillId="0" borderId="15" xfId="0" applyNumberFormat="1" applyFont="1" applyFill="1" applyBorder="1" applyAlignment="1" applyProtection="1">
      <alignment horizontal="center"/>
    </xf>
    <xf numFmtId="9" fontId="36" fillId="0" borderId="9" xfId="1" applyFont="1" applyFill="1" applyBorder="1" applyAlignment="1" applyProtection="1">
      <alignment horizontal="center"/>
    </xf>
    <xf numFmtId="9" fontId="45" fillId="0" borderId="5" xfId="0" applyNumberFormat="1" applyFont="1" applyFill="1" applyBorder="1" applyAlignment="1" applyProtection="1">
      <alignment horizontal="center"/>
    </xf>
    <xf numFmtId="2" fontId="36" fillId="0" borderId="5" xfId="0" applyNumberFormat="1" applyFont="1" applyFill="1" applyBorder="1" applyAlignment="1" applyProtection="1">
      <alignment horizontal="center"/>
    </xf>
    <xf numFmtId="1" fontId="17" fillId="0" borderId="1" xfId="0" applyNumberFormat="1" applyFont="1" applyFill="1" applyBorder="1" applyAlignment="1" applyProtection="1">
      <alignment horizontal="center"/>
    </xf>
    <xf numFmtId="165" fontId="17" fillId="0" borderId="1" xfId="0" applyNumberFormat="1" applyFont="1" applyFill="1" applyBorder="1" applyAlignment="1" applyProtection="1">
      <alignment horizontal="center"/>
    </xf>
    <xf numFmtId="2" fontId="17" fillId="0" borderId="1" xfId="0" applyNumberFormat="1" applyFont="1" applyFill="1" applyBorder="1" applyAlignment="1" applyProtection="1">
      <alignment horizontal="center"/>
    </xf>
    <xf numFmtId="9" fontId="17" fillId="0" borderId="1" xfId="1" applyFont="1" applyFill="1" applyBorder="1" applyAlignment="1" applyProtection="1">
      <alignment horizontal="center"/>
    </xf>
    <xf numFmtId="0" fontId="49" fillId="0" borderId="1" xfId="2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6" fillId="0" borderId="0" xfId="0" applyNumberFormat="1" applyFont="1" applyFill="1" applyAlignment="1" applyProtection="1"/>
    <xf numFmtId="49" fontId="0" fillId="0" borderId="0" xfId="0" applyNumberFormat="1" applyFill="1" applyAlignment="1" applyProtection="1"/>
    <xf numFmtId="0" fontId="9" fillId="0" borderId="0" xfId="0" applyNumberFormat="1" applyFont="1" applyFill="1" applyAlignment="1" applyProtection="1">
      <alignment horizontal="left"/>
    </xf>
    <xf numFmtId="0" fontId="37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36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9" fontId="0" fillId="10" borderId="1" xfId="0" applyNumberFormat="1" applyFill="1" applyBorder="1" applyAlignment="1" applyProtection="1">
      <alignment horizontal="center"/>
      <protection locked="0"/>
    </xf>
    <xf numFmtId="0" fontId="0" fillId="10" borderId="1" xfId="0" applyNumberFormat="1" applyFill="1" applyBorder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/>
    </xf>
    <xf numFmtId="0" fontId="7" fillId="10" borderId="1" xfId="0" applyNumberFormat="1" applyFont="1" applyFill="1" applyBorder="1" applyAlignment="1" applyProtection="1">
      <alignment horizontal="center"/>
      <protection locked="0"/>
    </xf>
    <xf numFmtId="166" fontId="7" fillId="10" borderId="3" xfId="0" applyNumberFormat="1" applyFont="1" applyFill="1" applyBorder="1" applyAlignment="1" applyProtection="1">
      <alignment horizontal="center"/>
      <protection locked="0"/>
    </xf>
    <xf numFmtId="166" fontId="7" fillId="10" borderId="4" xfId="0" applyNumberFormat="1" applyFont="1" applyFill="1" applyBorder="1" applyAlignment="1" applyProtection="1">
      <alignment horizontal="center"/>
      <protection locked="0"/>
    </xf>
    <xf numFmtId="166" fontId="7" fillId="10" borderId="2" xfId="0" applyNumberFormat="1" applyFont="1" applyFill="1" applyBorder="1" applyAlignment="1" applyProtection="1">
      <alignment horizontal="center"/>
      <protection locked="0"/>
    </xf>
    <xf numFmtId="3" fontId="7" fillId="10" borderId="3" xfId="0" applyNumberFormat="1" applyFont="1" applyFill="1" applyBorder="1" applyAlignment="1" applyProtection="1">
      <alignment horizontal="center"/>
      <protection locked="0"/>
    </xf>
    <xf numFmtId="0" fontId="27" fillId="0" borderId="0" xfId="0" applyNumberFormat="1" applyFont="1" applyFill="1" applyAlignment="1" applyProtection="1">
      <alignment horizontal="left"/>
    </xf>
    <xf numFmtId="0" fontId="48" fillId="0" borderId="0" xfId="0" applyNumberFormat="1" applyFont="1" applyFill="1" applyAlignment="1" applyProtection="1">
      <alignment horizontal="left"/>
    </xf>
    <xf numFmtId="9" fontId="9" fillId="0" borderId="0" xfId="0" applyNumberFormat="1" applyFont="1" applyFill="1" applyAlignment="1" applyProtection="1">
      <alignment horizontal="center"/>
    </xf>
    <xf numFmtId="14" fontId="7" fillId="15" borderId="0" xfId="0" applyNumberFormat="1" applyFont="1" applyFill="1" applyAlignment="1" applyProtection="1">
      <alignment horizontal="center" shrinkToFit="1"/>
      <protection locked="0"/>
    </xf>
    <xf numFmtId="0" fontId="11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0" fillId="7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5" borderId="0" xfId="0" applyNumberFormat="1" applyFill="1" applyAlignment="1" applyProtection="1">
      <alignment horizontal="left"/>
    </xf>
    <xf numFmtId="0" fontId="0" fillId="11" borderId="0" xfId="0" applyNumberFormat="1" applyFill="1" applyAlignment="1" applyProtection="1">
      <alignment horizontal="left"/>
    </xf>
    <xf numFmtId="0" fontId="0" fillId="8" borderId="0" xfId="0" applyNumberFormat="1" applyFill="1" applyAlignment="1" applyProtection="1">
      <alignment horizontal="left"/>
    </xf>
    <xf numFmtId="0" fontId="0" fillId="6" borderId="0" xfId="0" applyNumberFormat="1" applyFill="1" applyAlignment="1" applyProtection="1">
      <alignment horizontal="left"/>
    </xf>
    <xf numFmtId="49" fontId="1" fillId="10" borderId="1" xfId="0" applyNumberFormat="1" applyFont="1" applyFill="1" applyBorder="1" applyAlignment="1" applyProtection="1">
      <alignment horizontal="center"/>
      <protection locked="0"/>
    </xf>
    <xf numFmtId="164" fontId="0" fillId="10" borderId="1" xfId="0" applyNumberFormat="1" applyFill="1" applyBorder="1" applyAlignment="1" applyProtection="1">
      <alignment horizontal="center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7" fontId="0" fillId="0" borderId="0" xfId="0" applyNumberForma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left"/>
    </xf>
    <xf numFmtId="0" fontId="0" fillId="2" borderId="1" xfId="0" applyNumberFormat="1" applyFill="1" applyBorder="1" applyAlignment="1" applyProtection="1">
      <alignment horizontal="left"/>
    </xf>
    <xf numFmtId="9" fontId="0" fillId="2" borderId="1" xfId="0" applyNumberFormat="1" applyFill="1" applyBorder="1" applyAlignment="1" applyProtection="1">
      <alignment horizontal="center"/>
      <protection locked="0"/>
    </xf>
    <xf numFmtId="9" fontId="1" fillId="0" borderId="0" xfId="0" applyNumberFormat="1" applyFont="1" applyFill="1" applyAlignment="1" applyProtection="1">
      <alignment horizontal="center"/>
    </xf>
    <xf numFmtId="0" fontId="18" fillId="0" borderId="0" xfId="0" applyNumberFormat="1" applyFont="1" applyFill="1" applyAlignment="1" applyProtection="1">
      <alignment horizontal="left"/>
    </xf>
    <xf numFmtId="0" fontId="14" fillId="12" borderId="0" xfId="0" applyNumberFormat="1" applyFont="1" applyFill="1" applyAlignment="1" applyProtection="1">
      <alignment horizontal="left"/>
    </xf>
    <xf numFmtId="0" fontId="41" fillId="0" borderId="0" xfId="0" applyNumberFormat="1" applyFont="1" applyFill="1" applyAlignment="1" applyProtection="1">
      <alignment horizontal="left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3" fontId="0" fillId="10" borderId="1" xfId="0" applyNumberForma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left"/>
    </xf>
    <xf numFmtId="9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0" fillId="0" borderId="0" xfId="0" applyNumberFormat="1" applyFont="1" applyFill="1" applyAlignment="1" applyProtection="1">
      <alignment horizontal="left"/>
      <protection locked="0"/>
    </xf>
    <xf numFmtId="9" fontId="14" fillId="0" borderId="0" xfId="0" applyNumberFormat="1" applyFont="1" applyFill="1" applyAlignment="1" applyProtection="1">
      <alignment horizontal="left"/>
    </xf>
    <xf numFmtId="165" fontId="0" fillId="10" borderId="1" xfId="0" applyNumberFormat="1" applyFill="1" applyBorder="1" applyAlignment="1" applyProtection="1">
      <alignment horizontal="center"/>
      <protection locked="0"/>
    </xf>
    <xf numFmtId="164" fontId="36" fillId="0" borderId="0" xfId="0" applyNumberFormat="1" applyFont="1" applyFill="1" applyAlignment="1" applyProtection="1">
      <alignment horizontal="left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1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49" fontId="0" fillId="10" borderId="2" xfId="0" applyNumberFormat="1" applyFill="1" applyBorder="1" applyAlignment="1" applyProtection="1">
      <alignment horizontal="center"/>
      <protection locked="0"/>
    </xf>
    <xf numFmtId="49" fontId="0" fillId="10" borderId="1" xfId="0" applyNumberForma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40" fillId="0" borderId="0" xfId="0" applyNumberFormat="1" applyFont="1" applyFill="1" applyAlignment="1" applyProtection="1">
      <alignment horizontal="left"/>
    </xf>
    <xf numFmtId="0" fontId="39" fillId="0" borderId="0" xfId="0" applyNumberFormat="1" applyFont="1" applyFill="1" applyAlignment="1" applyProtection="1">
      <alignment horizontal="left"/>
    </xf>
    <xf numFmtId="9" fontId="36" fillId="0" borderId="0" xfId="0" applyNumberFormat="1" applyFont="1" applyFill="1" applyAlignment="1" applyProtection="1">
      <alignment horizontal="left"/>
    </xf>
    <xf numFmtId="9" fontId="0" fillId="14" borderId="1" xfId="0" applyNumberFormat="1" applyFill="1" applyBorder="1" applyAlignment="1" applyProtection="1">
      <alignment horizontal="center"/>
    </xf>
    <xf numFmtId="164" fontId="36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horizontal="left"/>
    </xf>
    <xf numFmtId="9" fontId="36" fillId="0" borderId="0" xfId="0" applyNumberFormat="1" applyFont="1" applyFill="1" applyAlignment="1" applyProtection="1">
      <alignment horizontal="center"/>
    </xf>
    <xf numFmtId="0" fontId="41" fillId="0" borderId="0" xfId="0" applyNumberFormat="1" applyFont="1" applyFill="1" applyAlignment="1" applyProtection="1">
      <alignment horizontal="left"/>
    </xf>
    <xf numFmtId="1" fontId="0" fillId="17" borderId="0" xfId="0" applyNumberFormat="1" applyFill="1" applyAlignment="1" applyProtection="1">
      <alignment horizontal="center"/>
    </xf>
    <xf numFmtId="1" fontId="42" fillId="0" borderId="0" xfId="0" applyNumberFormat="1" applyFont="1" applyFill="1" applyAlignment="1" applyProtection="1">
      <alignment horizontal="left"/>
    </xf>
    <xf numFmtId="164" fontId="43" fillId="0" borderId="0" xfId="0" applyNumberFormat="1" applyFont="1" applyFill="1" applyAlignment="1" applyProtection="1">
      <alignment horizontal="center"/>
    </xf>
    <xf numFmtId="1" fontId="36" fillId="0" borderId="0" xfId="0" applyNumberFormat="1" applyFont="1" applyFill="1" applyAlignment="1" applyProtection="1">
      <alignment horizontal="center"/>
    </xf>
    <xf numFmtId="9" fontId="0" fillId="17" borderId="0" xfId="0" applyNumberFormat="1" applyFill="1" applyAlignment="1" applyProtection="1">
      <alignment horizontal="center"/>
    </xf>
    <xf numFmtId="164" fontId="0" fillId="17" borderId="0" xfId="0" applyNumberFormat="1" applyFill="1" applyAlignment="1" applyProtection="1">
      <alignment horizontal="center"/>
    </xf>
    <xf numFmtId="0" fontId="42" fillId="0" borderId="0" xfId="0" applyNumberFormat="1" applyFont="1" applyFill="1" applyAlignment="1" applyProtection="1">
      <alignment horizontal="left"/>
    </xf>
    <xf numFmtId="164" fontId="40" fillId="0" borderId="0" xfId="0" applyNumberFormat="1" applyFont="1" applyFill="1" applyAlignment="1" applyProtection="1">
      <alignment horizontal="left"/>
    </xf>
    <xf numFmtId="0" fontId="43" fillId="0" borderId="0" xfId="0" applyNumberFormat="1" applyFont="1" applyFill="1" applyAlignment="1" applyProtection="1">
      <alignment horizontal="center"/>
    </xf>
    <xf numFmtId="0" fontId="38" fillId="0" borderId="0" xfId="0" applyNumberFormat="1" applyFont="1" applyFill="1" applyAlignment="1" applyProtection="1">
      <alignment horizontal="left"/>
    </xf>
    <xf numFmtId="1" fontId="36" fillId="18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</xf>
    <xf numFmtId="3" fontId="0" fillId="10" borderId="2" xfId="0" applyNumberFormat="1" applyFill="1" applyBorder="1" applyAlignment="1" applyProtection="1">
      <alignment horizontal="center"/>
      <protection locked="0"/>
    </xf>
    <xf numFmtId="168" fontId="0" fillId="0" borderId="0" xfId="0" applyNumberFormat="1" applyFill="1" applyAlignment="1" applyProtection="1">
      <alignment horizontal="center"/>
    </xf>
    <xf numFmtId="49" fontId="0" fillId="13" borderId="2" xfId="0" applyNumberFormat="1" applyFill="1" applyBorder="1" applyAlignment="1" applyProtection="1">
      <alignment horizontal="center"/>
      <protection locked="0"/>
    </xf>
    <xf numFmtId="49" fontId="0" fillId="13" borderId="1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9" fontId="0" fillId="0" borderId="0" xfId="0" applyNumberFormat="1" applyFill="1" applyAlignment="1" applyProtection="1">
      <alignment horizontal="left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1" fontId="0" fillId="10" borderId="2" xfId="0" applyNumberFormat="1" applyFill="1" applyBorder="1" applyAlignment="1" applyProtection="1">
      <alignment horizontal="center"/>
      <protection locked="0"/>
    </xf>
    <xf numFmtId="164" fontId="27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center"/>
    </xf>
    <xf numFmtId="0" fontId="23" fillId="0" borderId="0" xfId="0" applyNumberFormat="1" applyFont="1" applyFill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6" fillId="0" borderId="0" xfId="0" applyNumberFormat="1" applyFont="1" applyFill="1" applyAlignment="1" applyProtection="1">
      <alignment horizontal="left"/>
    </xf>
    <xf numFmtId="0" fontId="0" fillId="10" borderId="1" xfId="0" applyNumberFormat="1" applyFill="1" applyBorder="1" applyAlignment="1" applyProtection="1">
      <alignment horizontal="right"/>
      <protection locked="0"/>
    </xf>
    <xf numFmtId="164" fontId="0" fillId="9" borderId="2" xfId="0" applyNumberForma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1" fontId="17" fillId="10" borderId="1" xfId="0" applyNumberFormat="1" applyFont="1" applyFill="1" applyBorder="1" applyAlignment="1" applyProtection="1">
      <alignment horizontal="center"/>
      <protection locked="0"/>
    </xf>
    <xf numFmtId="0" fontId="17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49" fontId="0" fillId="2" borderId="5" xfId="0" applyNumberFormat="1" applyFill="1" applyBorder="1" applyAlignment="1" applyProtection="1">
      <alignment horizontal="left"/>
      <protection locked="0"/>
    </xf>
    <xf numFmtId="0" fontId="0" fillId="14" borderId="35" xfId="0" applyNumberFormat="1" applyFill="1" applyBorder="1" applyAlignment="1" applyProtection="1">
      <alignment horizontal="center"/>
    </xf>
    <xf numFmtId="0" fontId="0" fillId="14" borderId="36" xfId="0" applyNumberFormat="1" applyFill="1" applyBorder="1" applyAlignment="1" applyProtection="1">
      <alignment horizontal="center"/>
    </xf>
    <xf numFmtId="0" fontId="0" fillId="14" borderId="37" xfId="0" applyNumberFormat="1" applyFill="1" applyBorder="1" applyAlignment="1" applyProtection="1">
      <alignment horizontal="center"/>
    </xf>
    <xf numFmtId="164" fontId="0" fillId="14" borderId="38" xfId="0" applyNumberFormat="1" applyFill="1" applyBorder="1" applyAlignment="1" applyProtection="1">
      <alignment horizontal="center"/>
    </xf>
    <xf numFmtId="1" fontId="0" fillId="14" borderId="39" xfId="0" applyNumberFormat="1" applyFill="1" applyBorder="1" applyAlignment="1" applyProtection="1">
      <alignment horizontal="center"/>
    </xf>
    <xf numFmtId="0" fontId="0" fillId="14" borderId="1" xfId="0" applyNumberFormat="1" applyFill="1" applyBorder="1" applyAlignment="1" applyProtection="1">
      <alignment horizontal="center"/>
    </xf>
    <xf numFmtId="164" fontId="0" fillId="14" borderId="40" xfId="0" applyNumberFormat="1" applyFill="1" applyBorder="1" applyAlignment="1" applyProtection="1">
      <alignment horizontal="center"/>
    </xf>
    <xf numFmtId="0" fontId="0" fillId="14" borderId="41" xfId="0" applyNumberFormat="1" applyFill="1" applyBorder="1" applyAlignment="1" applyProtection="1">
      <alignment horizontal="center"/>
    </xf>
    <xf numFmtId="1" fontId="0" fillId="14" borderId="42" xfId="0" applyNumberFormat="1" applyFill="1" applyBorder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  <xf numFmtId="0" fontId="11" fillId="10" borderId="0" xfId="0" applyNumberFormat="1" applyFont="1" applyFill="1" applyAlignment="1" applyProtection="1">
      <alignment horizontal="left"/>
    </xf>
    <xf numFmtId="49" fontId="17" fillId="2" borderId="2" xfId="0" applyNumberFormat="1" applyFont="1" applyFill="1" applyBorder="1" applyAlignment="1" applyProtection="1">
      <alignment horizontal="center"/>
      <protection locked="0"/>
    </xf>
    <xf numFmtId="49" fontId="17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</xf>
    <xf numFmtId="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 vertical="top"/>
    </xf>
    <xf numFmtId="0" fontId="44" fillId="0" borderId="0" xfId="0" applyNumberFormat="1" applyFont="1" applyFill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horizontal="left"/>
    </xf>
    <xf numFmtId="14" fontId="0" fillId="0" borderId="0" xfId="0" applyNumberFormat="1" applyFill="1" applyAlignment="1" applyProtection="1"/>
    <xf numFmtId="9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40" fillId="0" borderId="0" xfId="0" applyNumberFormat="1" applyFont="1" applyFill="1" applyAlignment="1" applyProtection="1"/>
    <xf numFmtId="0" fontId="28" fillId="0" borderId="0" xfId="0" applyNumberFormat="1" applyFont="1" applyFill="1" applyAlignment="1" applyProtection="1">
      <alignment wrapText="1"/>
    </xf>
    <xf numFmtId="0" fontId="36" fillId="0" borderId="0" xfId="0" applyNumberFormat="1" applyFont="1" applyFill="1" applyAlignment="1" applyProtection="1"/>
    <xf numFmtId="9" fontId="36" fillId="0" borderId="0" xfId="0" applyNumberFormat="1" applyFont="1" applyFill="1" applyAlignment="1" applyProtection="1"/>
    <xf numFmtId="2" fontId="36" fillId="0" borderId="0" xfId="0" applyNumberFormat="1" applyFont="1" applyFill="1" applyAlignment="1" applyProtection="1">
      <alignment horizontal="center"/>
    </xf>
    <xf numFmtId="9" fontId="45" fillId="0" borderId="0" xfId="0" applyNumberFormat="1" applyFont="1" applyFill="1" applyAlignment="1" applyProtection="1">
      <alignment horizontal="center"/>
    </xf>
    <xf numFmtId="9" fontId="46" fillId="0" borderId="0" xfId="0" applyNumberFormat="1" applyFont="1" applyFill="1" applyAlignment="1" applyProtection="1"/>
    <xf numFmtId="2" fontId="36" fillId="0" borderId="0" xfId="0" applyNumberFormat="1" applyFont="1" applyFill="1" applyAlignment="1" applyProtection="1"/>
    <xf numFmtId="9" fontId="36" fillId="19" borderId="1" xfId="0" applyNumberFormat="1" applyFont="1" applyFill="1" applyBorder="1" applyAlignment="1" applyProtection="1">
      <protection locked="0"/>
    </xf>
    <xf numFmtId="0" fontId="36" fillId="15" borderId="16" xfId="0" applyNumberFormat="1" applyFont="1" applyFill="1" applyBorder="1" applyAlignment="1" applyProtection="1">
      <protection locked="0"/>
    </xf>
    <xf numFmtId="0" fontId="20" fillId="15" borderId="1" xfId="0" applyNumberFormat="1" applyFont="1" applyFill="1" applyBorder="1" applyAlignment="1" applyProtection="1">
      <protection locked="0"/>
    </xf>
    <xf numFmtId="0" fontId="36" fillId="15" borderId="1" xfId="0" applyNumberFormat="1" applyFont="1" applyFill="1" applyBorder="1" applyAlignment="1" applyProtection="1">
      <protection locked="0"/>
    </xf>
    <xf numFmtId="0" fontId="0" fillId="15" borderId="1" xfId="0" applyNumberFormat="1" applyFill="1" applyBorder="1" applyAlignment="1" applyProtection="1"/>
    <xf numFmtId="0" fontId="0" fillId="15" borderId="1" xfId="0" applyNumberFormat="1" applyFill="1" applyBorder="1" applyAlignment="1" applyProtection="1">
      <protection locked="0"/>
    </xf>
    <xf numFmtId="10" fontId="0" fillId="16" borderId="8" xfId="0" applyNumberFormat="1" applyFill="1" applyBorder="1" applyAlignment="1" applyProtection="1"/>
    <xf numFmtId="2" fontId="0" fillId="16" borderId="8" xfId="0" applyNumberFormat="1" applyFill="1" applyBorder="1" applyAlignment="1" applyProtection="1">
      <protection hidden="1"/>
    </xf>
    <xf numFmtId="2" fontId="0" fillId="16" borderId="1" xfId="0" applyNumberFormat="1" applyFill="1" applyBorder="1" applyAlignment="1" applyProtection="1">
      <protection hidden="1"/>
    </xf>
    <xf numFmtId="14" fontId="0" fillId="16" borderId="8" xfId="0" applyNumberFormat="1" applyFill="1" applyBorder="1" applyAlignment="1" applyProtection="1">
      <protection hidden="1"/>
    </xf>
    <xf numFmtId="0" fontId="0" fillId="16" borderId="17" xfId="0" applyNumberFormat="1" applyFill="1" applyBorder="1" applyAlignment="1" applyProtection="1">
      <protection locked="0" hidden="1"/>
    </xf>
    <xf numFmtId="10" fontId="28" fillId="16" borderId="28" xfId="0" applyNumberFormat="1" applyFont="1" applyFill="1" applyBorder="1" applyAlignment="1" applyProtection="1">
      <alignment wrapText="1"/>
    </xf>
    <xf numFmtId="14" fontId="28" fillId="16" borderId="28" xfId="0" applyNumberFormat="1" applyFont="1" applyFill="1" applyBorder="1" applyAlignment="1" applyProtection="1">
      <alignment wrapText="1"/>
      <protection hidden="1"/>
    </xf>
    <xf numFmtId="0" fontId="28" fillId="16" borderId="28" xfId="0" applyNumberFormat="1" applyFont="1" applyFill="1" applyBorder="1" applyAlignment="1" applyProtection="1">
      <alignment wrapText="1"/>
      <protection hidden="1"/>
    </xf>
    <xf numFmtId="0" fontId="28" fillId="16" borderId="27" xfId="0" applyNumberFormat="1" applyFont="1" applyFill="1" applyBorder="1" applyAlignment="1" applyProtection="1">
      <alignment wrapText="1"/>
      <protection hidden="1"/>
    </xf>
    <xf numFmtId="0" fontId="36" fillId="15" borderId="21" xfId="0" applyNumberFormat="1" applyFont="1" applyFill="1" applyBorder="1" applyAlignment="1" applyProtection="1">
      <protection locked="0"/>
    </xf>
    <xf numFmtId="0" fontId="20" fillId="15" borderId="8" xfId="0" applyNumberFormat="1" applyFont="1" applyFill="1" applyBorder="1" applyAlignment="1" applyProtection="1">
      <protection locked="0"/>
    </xf>
    <xf numFmtId="0" fontId="36" fillId="15" borderId="8" xfId="0" applyNumberFormat="1" applyFont="1" applyFill="1" applyBorder="1" applyAlignment="1" applyProtection="1">
      <protection locked="0"/>
    </xf>
    <xf numFmtId="0" fontId="0" fillId="15" borderId="8" xfId="0" applyNumberFormat="1" applyFill="1" applyBorder="1" applyAlignment="1" applyProtection="1"/>
    <xf numFmtId="0" fontId="0" fillId="15" borderId="8" xfId="0" applyNumberFormat="1" applyFill="1" applyBorder="1" applyAlignment="1" applyProtection="1">
      <protection locked="0"/>
    </xf>
    <xf numFmtId="14" fontId="0" fillId="15" borderId="8" xfId="0" applyNumberFormat="1" applyFill="1" applyBorder="1" applyAlignment="1" applyProtection="1">
      <protection locked="0"/>
    </xf>
    <xf numFmtId="0" fontId="0" fillId="16" borderId="22" xfId="0" applyNumberFormat="1" applyFill="1" applyBorder="1" applyAlignment="1" applyProtection="1">
      <protection locked="0" hidden="1"/>
    </xf>
    <xf numFmtId="10" fontId="0" fillId="16" borderId="1" xfId="0" applyNumberFormat="1" applyFill="1" applyBorder="1" applyAlignment="1" applyProtection="1"/>
    <xf numFmtId="0" fontId="36" fillId="15" borderId="18" xfId="0" applyNumberFormat="1" applyFont="1" applyFill="1" applyBorder="1" applyAlignment="1" applyProtection="1">
      <protection locked="0"/>
    </xf>
    <xf numFmtId="0" fontId="20" fillId="15" borderId="6" xfId="0" applyNumberFormat="1" applyFont="1" applyFill="1" applyBorder="1" applyAlignment="1" applyProtection="1">
      <protection locked="0"/>
    </xf>
    <xf numFmtId="0" fontId="36" fillId="15" borderId="6" xfId="0" applyNumberFormat="1" applyFont="1" applyFill="1" applyBorder="1" applyAlignment="1" applyProtection="1">
      <protection locked="0"/>
    </xf>
    <xf numFmtId="0" fontId="0" fillId="15" borderId="6" xfId="0" applyNumberFormat="1" applyFill="1" applyBorder="1" applyAlignment="1" applyProtection="1"/>
    <xf numFmtId="0" fontId="0" fillId="15" borderId="6" xfId="0" applyNumberFormat="1" applyFill="1" applyBorder="1" applyAlignment="1" applyProtection="1">
      <protection locked="0"/>
    </xf>
    <xf numFmtId="10" fontId="0" fillId="16" borderId="6" xfId="0" applyNumberFormat="1" applyFill="1" applyBorder="1" applyAlignment="1" applyProtection="1"/>
    <xf numFmtId="2" fontId="0" fillId="16" borderId="6" xfId="0" applyNumberFormat="1" applyFill="1" applyBorder="1" applyAlignment="1" applyProtection="1">
      <protection hidden="1"/>
    </xf>
    <xf numFmtId="0" fontId="0" fillId="16" borderId="19" xfId="0" applyNumberFormat="1" applyFill="1" applyBorder="1" applyAlignment="1" applyProtection="1">
      <protection locked="0" hidden="1"/>
    </xf>
    <xf numFmtId="10" fontId="1" fillId="16" borderId="25" xfId="0" applyNumberFormat="1" applyFont="1" applyFill="1" applyBorder="1" applyAlignment="1" applyProtection="1"/>
    <xf numFmtId="2" fontId="1" fillId="16" borderId="25" xfId="0" applyNumberFormat="1" applyFont="1" applyFill="1" applyBorder="1" applyAlignment="1" applyProtection="1">
      <protection hidden="1"/>
    </xf>
    <xf numFmtId="14" fontId="1" fillId="16" borderId="25" xfId="0" applyNumberFormat="1" applyFont="1" applyFill="1" applyBorder="1" applyAlignment="1" applyProtection="1">
      <protection hidden="1"/>
    </xf>
    <xf numFmtId="0" fontId="1" fillId="16" borderId="26" xfId="0" applyNumberFormat="1" applyFont="1" applyFill="1" applyBorder="1" applyAlignment="1" applyProtection="1">
      <protection hidden="1"/>
    </xf>
    <xf numFmtId="10" fontId="0" fillId="0" borderId="0" xfId="0" applyNumberFormat="1" applyFill="1" applyAlignment="1" applyProtection="1"/>
    <xf numFmtId="14" fontId="0" fillId="15" borderId="8" xfId="0" applyNumberFormat="1" applyFill="1" applyBorder="1" applyAlignment="1" applyProtection="1">
      <alignment horizontal="left"/>
      <protection locked="0"/>
    </xf>
    <xf numFmtId="1" fontId="0" fillId="15" borderId="8" xfId="0" applyNumberFormat="1" applyFill="1" applyBorder="1" applyAlignment="1" applyProtection="1">
      <alignment horizontal="left"/>
      <protection locked="0"/>
    </xf>
    <xf numFmtId="1" fontId="0" fillId="15" borderId="1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vertical="center" wrapText="1"/>
    </xf>
    <xf numFmtId="49" fontId="0" fillId="10" borderId="1" xfId="0" applyNumberFormat="1" applyFill="1" applyBorder="1" applyAlignment="1" applyProtection="1">
      <alignment horizontal="left" wrapText="1"/>
    </xf>
    <xf numFmtId="49" fontId="0" fillId="2" borderId="1" xfId="0" applyNumberFormat="1" applyFill="1" applyBorder="1" applyAlignment="1" applyProtection="1">
      <alignment horizontal="left" wrapText="1"/>
    </xf>
    <xf numFmtId="164" fontId="4" fillId="17" borderId="0" xfId="5" quotePrefix="1" applyNumberFormat="1" applyBorder="1" applyAlignment="1" applyProtection="1">
      <alignment horizontal="left" wrapText="1"/>
    </xf>
    <xf numFmtId="1" fontId="36" fillId="18" borderId="1" xfId="0" quotePrefix="1" applyNumberFormat="1" applyFont="1" applyFill="1" applyBorder="1" applyAlignment="1" applyProtection="1">
      <alignment horizontal="left" wrapText="1"/>
      <protection locked="0"/>
    </xf>
    <xf numFmtId="49" fontId="0" fillId="15" borderId="1" xfId="0" applyNumberFormat="1" applyFill="1" applyBorder="1" applyAlignment="1" applyProtection="1">
      <alignment horizontal="left" wrapText="1"/>
    </xf>
    <xf numFmtId="49" fontId="0" fillId="0" borderId="1" xfId="0" applyNumberFormat="1" applyFill="1" applyBorder="1" applyAlignment="1" applyProtection="1">
      <alignment horizontal="left" wrapText="1"/>
    </xf>
    <xf numFmtId="0" fontId="1" fillId="0" borderId="0" xfId="0" applyNumberFormat="1" applyFont="1" applyFill="1" applyAlignment="1" applyProtection="1">
      <alignment wrapText="1"/>
    </xf>
    <xf numFmtId="0" fontId="0" fillId="0" borderId="0" xfId="0" quotePrefix="1" applyNumberFormat="1" applyFill="1" applyAlignment="1" applyProtection="1">
      <alignment wrapText="1"/>
    </xf>
    <xf numFmtId="49" fontId="0" fillId="0" borderId="0" xfId="0" quotePrefix="1" applyNumberFormat="1" applyFill="1" applyAlignment="1" applyProtection="1">
      <alignment wrapText="1"/>
    </xf>
    <xf numFmtId="0" fontId="0" fillId="0" borderId="0" xfId="0" applyNumberFormat="1" applyFont="1" applyFill="1" applyAlignment="1" applyProtection="1">
      <alignment wrapText="1"/>
    </xf>
    <xf numFmtId="0" fontId="20" fillId="0" borderId="0" xfId="4" applyNumberFormat="1" applyFill="1" applyAlignment="1" applyProtection="1">
      <alignment wrapText="1"/>
    </xf>
    <xf numFmtId="0" fontId="1" fillId="0" borderId="0" xfId="0" applyFont="1"/>
    <xf numFmtId="0" fontId="17" fillId="0" borderId="0" xfId="0" applyNumberFormat="1" applyFont="1" applyFill="1" applyAlignment="1" applyProtection="1">
      <alignment horizontal="left" wrapText="1"/>
    </xf>
    <xf numFmtId="0" fontId="0" fillId="0" borderId="0" xfId="0" applyNumberFormat="1" applyFill="1" applyAlignment="1" applyProtection="1">
      <alignment wrapText="1"/>
    </xf>
    <xf numFmtId="0" fontId="9" fillId="10" borderId="3" xfId="0" applyNumberFormat="1" applyFont="1" applyFill="1" applyBorder="1" applyAlignment="1" applyProtection="1">
      <alignment horizontal="left"/>
      <protection locked="0"/>
    </xf>
    <xf numFmtId="0" fontId="9" fillId="10" borderId="2" xfId="0" applyNumberFormat="1" applyFont="1" applyFill="1" applyBorder="1" applyAlignment="1" applyProtection="1">
      <alignment horizontal="left"/>
      <protection locked="0"/>
    </xf>
    <xf numFmtId="49" fontId="9" fillId="10" borderId="3" xfId="0" applyNumberFormat="1" applyFont="1" applyFill="1" applyBorder="1" applyAlignment="1" applyProtection="1">
      <alignment horizontal="left"/>
      <protection locked="0"/>
    </xf>
    <xf numFmtId="49" fontId="9" fillId="10" borderId="2" xfId="0" applyNumberFormat="1" applyFont="1" applyFill="1" applyBorder="1" applyAlignment="1" applyProtection="1">
      <alignment horizontal="left"/>
      <protection locked="0"/>
    </xf>
    <xf numFmtId="14" fontId="7" fillId="15" borderId="3" xfId="0" applyNumberFormat="1" applyFont="1" applyFill="1" applyBorder="1" applyAlignment="1" applyProtection="1">
      <alignment horizontal="center"/>
      <protection locked="0"/>
    </xf>
    <xf numFmtId="14" fontId="7" fillId="15" borderId="4" xfId="0" applyNumberFormat="1" applyFont="1" applyFill="1" applyBorder="1" applyAlignment="1" applyProtection="1">
      <alignment horizontal="center"/>
      <protection locked="0"/>
    </xf>
    <xf numFmtId="14" fontId="7" fillId="15" borderId="2" xfId="0" applyNumberFormat="1" applyFont="1" applyFill="1" applyBorder="1" applyAlignment="1" applyProtection="1">
      <alignment horizontal="center"/>
      <protection locked="0"/>
    </xf>
    <xf numFmtId="14" fontId="7" fillId="15" borderId="4" xfId="0" applyNumberFormat="1" applyFont="1" applyFill="1" applyBorder="1" applyAlignment="1" applyProtection="1">
      <alignment horizontal="center" shrinkToFit="1"/>
      <protection locked="0"/>
    </xf>
    <xf numFmtId="0" fontId="7" fillId="0" borderId="1" xfId="0" applyFont="1" applyFill="1" applyBorder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12" fillId="5" borderId="0" xfId="0" applyNumberFormat="1" applyFont="1" applyFill="1" applyAlignment="1" applyProtection="1">
      <alignment horizontal="left"/>
    </xf>
    <xf numFmtId="49" fontId="0" fillId="3" borderId="5" xfId="0" applyNumberForma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49" fontId="0" fillId="4" borderId="4" xfId="0" applyNumberFormat="1" applyFill="1" applyBorder="1" applyAlignment="1" applyProtection="1">
      <alignment horizontal="left"/>
      <protection locked="0"/>
    </xf>
    <xf numFmtId="0" fontId="1" fillId="0" borderId="3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 shrinkToFit="1"/>
      <protection locked="0"/>
    </xf>
    <xf numFmtId="49" fontId="0" fillId="0" borderId="4" xfId="0" applyNumberFormat="1" applyFill="1" applyBorder="1" applyAlignment="1" applyProtection="1">
      <alignment horizontal="left" shrinkToFit="1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11" fillId="10" borderId="3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0" fontId="11" fillId="10" borderId="2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49" fontId="17" fillId="3" borderId="5" xfId="0" applyNumberFormat="1" applyFont="1" applyFill="1" applyBorder="1" applyAlignment="1" applyProtection="1">
      <alignment horizontal="left"/>
      <protection locked="0"/>
    </xf>
    <xf numFmtId="49" fontId="17" fillId="3" borderId="4" xfId="0" applyNumberFormat="1" applyFon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25" fillId="10" borderId="9" xfId="0" applyNumberFormat="1" applyFont="1" applyFill="1" applyBorder="1" applyAlignment="1" applyProtection="1">
      <alignment horizontal="left" vertical="top" wrapText="1"/>
    </xf>
    <xf numFmtId="0" fontId="25" fillId="10" borderId="12" xfId="0" applyNumberFormat="1" applyFont="1" applyFill="1" applyBorder="1" applyAlignment="1" applyProtection="1">
      <alignment horizontal="left" vertical="top" wrapText="1"/>
    </xf>
    <xf numFmtId="0" fontId="25" fillId="10" borderId="10" xfId="0" applyNumberFormat="1" applyFont="1" applyFill="1" applyBorder="1" applyAlignment="1" applyProtection="1">
      <alignment horizontal="left" vertical="top" wrapText="1"/>
    </xf>
    <xf numFmtId="0" fontId="25" fillId="10" borderId="13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Alignment="1" applyProtection="1">
      <alignment horizontal="left"/>
    </xf>
    <xf numFmtId="0" fontId="15" fillId="0" borderId="14" xfId="0" applyFont="1" applyFill="1" applyBorder="1" applyAlignment="1" applyProtection="1">
      <alignment horizontal="left"/>
    </xf>
    <xf numFmtId="0" fontId="12" fillId="8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/>
    </xf>
    <xf numFmtId="0" fontId="16" fillId="7" borderId="0" xfId="0" applyNumberFormat="1" applyFont="1" applyFill="1" applyAlignment="1" applyProtection="1">
      <alignment horizontal="left" wrapText="1"/>
    </xf>
    <xf numFmtId="0" fontId="16" fillId="5" borderId="0" xfId="0" applyNumberFormat="1" applyFont="1" applyFill="1" applyAlignment="1" applyProtection="1">
      <alignment horizontal="left" wrapText="1"/>
    </xf>
    <xf numFmtId="0" fontId="16" fillId="8" borderId="0" xfId="0" applyNumberFormat="1" applyFont="1" applyFill="1" applyAlignment="1" applyProtection="1">
      <alignment horizontal="left" wrapText="1"/>
    </xf>
    <xf numFmtId="0" fontId="16" fillId="6" borderId="0" xfId="0" applyNumberFormat="1" applyFont="1" applyFill="1" applyAlignment="1" applyProtection="1">
      <alignment horizontal="left" wrapText="1"/>
    </xf>
    <xf numFmtId="0" fontId="10" fillId="11" borderId="0" xfId="0" applyNumberFormat="1" applyFont="1" applyFill="1" applyAlignment="1" applyProtection="1">
      <alignment horizontal="left" wrapText="1"/>
    </xf>
    <xf numFmtId="14" fontId="7" fillId="10" borderId="3" xfId="0" applyNumberFormat="1" applyFont="1" applyFill="1" applyBorder="1" applyAlignment="1" applyProtection="1">
      <alignment horizontal="center"/>
      <protection locked="0"/>
    </xf>
    <xf numFmtId="14" fontId="7" fillId="10" borderId="4" xfId="0" applyNumberFormat="1" applyFont="1" applyFill="1" applyBorder="1" applyAlignment="1" applyProtection="1">
      <alignment horizontal="center"/>
      <protection locked="0"/>
    </xf>
    <xf numFmtId="14" fontId="7" fillId="10" borderId="2" xfId="0" applyNumberFormat="1" applyFont="1" applyFill="1" applyBorder="1" applyAlignment="1" applyProtection="1">
      <alignment horizontal="center"/>
      <protection locked="0"/>
    </xf>
    <xf numFmtId="1" fontId="7" fillId="10" borderId="3" xfId="0" applyNumberFormat="1" applyFont="1" applyFill="1" applyBorder="1" applyAlignment="1" applyProtection="1">
      <alignment horizontal="center"/>
      <protection locked="0"/>
    </xf>
    <xf numFmtId="1" fontId="7" fillId="10" borderId="4" xfId="0" applyNumberFormat="1" applyFont="1" applyFill="1" applyBorder="1" applyAlignment="1" applyProtection="1">
      <alignment horizontal="center"/>
      <protection locked="0"/>
    </xf>
    <xf numFmtId="1" fontId="7" fillId="10" borderId="2" xfId="0" applyNumberFormat="1" applyFont="1" applyFill="1" applyBorder="1" applyAlignment="1" applyProtection="1">
      <alignment horizontal="center"/>
      <protection locked="0"/>
    </xf>
    <xf numFmtId="0" fontId="12" fillId="7" borderId="0" xfId="0" applyNumberFormat="1" applyFont="1" applyFill="1" applyAlignment="1" applyProtection="1">
      <alignment horizontal="left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left" shrinkToFit="1"/>
      <protection locked="0"/>
    </xf>
    <xf numFmtId="49" fontId="0" fillId="0" borderId="5" xfId="0" applyNumberFormat="1" applyFill="1" applyBorder="1" applyAlignment="1" applyProtection="1">
      <alignment horizontal="left" shrinkToFit="1"/>
      <protection locked="0"/>
    </xf>
    <xf numFmtId="0" fontId="1" fillId="10" borderId="3" xfId="0" applyNumberFormat="1" applyFont="1" applyFill="1" applyBorder="1" applyAlignment="1" applyProtection="1">
      <alignment horizontal="left"/>
      <protection locked="0"/>
    </xf>
    <xf numFmtId="0" fontId="1" fillId="10" borderId="4" xfId="0" applyNumberFormat="1" applyFont="1" applyFill="1" applyBorder="1" applyAlignment="1" applyProtection="1">
      <alignment horizontal="left"/>
      <protection locked="0"/>
    </xf>
    <xf numFmtId="0" fontId="1" fillId="10" borderId="2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12" fillId="11" borderId="0" xfId="0" applyNumberFormat="1" applyFont="1" applyFill="1" applyAlignment="1" applyProtection="1">
      <alignment horizontal="left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center" wrapText="1"/>
    </xf>
    <xf numFmtId="0" fontId="1" fillId="0" borderId="33" xfId="0" applyNumberFormat="1" applyFont="1" applyFill="1" applyBorder="1" applyAlignment="1" applyProtection="1">
      <alignment horizontal="center" wrapText="1"/>
    </xf>
    <xf numFmtId="0" fontId="1" fillId="0" borderId="34" xfId="0" applyNumberFormat="1" applyFont="1" applyFill="1" applyBorder="1" applyAlignment="1" applyProtection="1">
      <alignment horizontal="center" wrapText="1"/>
    </xf>
    <xf numFmtId="0" fontId="12" fillId="6" borderId="0" xfId="0" applyNumberFormat="1" applyFont="1" applyFill="1" applyAlignment="1" applyProtection="1">
      <alignment horizontal="left"/>
    </xf>
    <xf numFmtId="0" fontId="0" fillId="0" borderId="15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0" fillId="0" borderId="14" xfId="0" applyFill="1" applyBorder="1" applyAlignment="1" applyProtection="1">
      <alignment horizontal="left"/>
    </xf>
  </cellXfs>
  <cellStyles count="6">
    <cellStyle name="60 % - Dekorfärg5" xfId="5" builtinId="48"/>
    <cellStyle name="Format 1" xfId="3" xr:uid="{00000000-0005-0000-0000-000001000000}"/>
    <cellStyle name="Hyperlänk" xfId="4" builtinId="8"/>
    <cellStyle name="Indata" xfId="2" builtinId="20"/>
    <cellStyle name="Normal" xfId="0" builtinId="0"/>
    <cellStyle name="Procent" xfId="1" builtinId="5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CC99"/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Total avskjutning inom ÄFO på årsbasis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Förvaltningsplan!$A$79</c:f>
              <c:strCache>
                <c:ptCount val="1"/>
                <c:pt idx="0">
                  <c:v>Tjur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C0504D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Förvaltningsplan!$B$79:$D$79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7FA-472E-900F-387BF36E6457}"/>
            </c:ext>
          </c:extLst>
        </c:ser>
        <c:ser>
          <c:idx val="2"/>
          <c:order val="1"/>
          <c:tx>
            <c:strRef>
              <c:f>Förvaltningsplan!$A$80</c:f>
              <c:strCache>
                <c:ptCount val="1"/>
                <c:pt idx="0">
                  <c:v>Hondjur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9BBB59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Förvaltningsplan!$B$80:$D$80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7FA-472E-900F-387BF36E6457}"/>
            </c:ext>
          </c:extLst>
        </c:ser>
        <c:ser>
          <c:idx val="3"/>
          <c:order val="2"/>
          <c:tx>
            <c:strRef>
              <c:f>Förvaltningsplan!$A$81</c:f>
              <c:strCache>
                <c:ptCount val="1"/>
                <c:pt idx="0">
                  <c:v>Kalv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Förvaltningsplan!$B$81:$D$81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7FA-472E-900F-387BF36E6457}"/>
            </c:ext>
          </c:extLst>
        </c:ser>
        <c:ser>
          <c:idx val="4"/>
          <c:order val="3"/>
          <c:tx>
            <c:strRef>
              <c:f>Förvaltningsplan!$A$82</c:f>
              <c:strCache>
                <c:ptCount val="1"/>
                <c:pt idx="0">
                  <c:v>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Förvaltningsplan!$B$82:$D$82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7FA-472E-900F-387BF36E6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87520"/>
        <c:axId val="169389056"/>
      </c:barChart>
      <c:catAx>
        <c:axId val="16938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9389056"/>
        <c:crosses val="autoZero"/>
        <c:auto val="1"/>
        <c:lblAlgn val="ctr"/>
        <c:lblOffset val="100"/>
        <c:noMultiLvlLbl val="0"/>
      </c:catAx>
      <c:valAx>
        <c:axId val="16938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69387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Förvaltningsplan!$A$83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Förvaltningsplan!$B$83:$D$83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D4F-4404-96E5-77995B045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08384"/>
        <c:axId val="169409920"/>
      </c:barChart>
      <c:catAx>
        <c:axId val="1694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409920"/>
        <c:crosses val="autoZero"/>
        <c:auto val="1"/>
        <c:lblAlgn val="ctr"/>
        <c:lblOffset val="100"/>
        <c:noMultiLvlLbl val="0"/>
      </c:catAx>
      <c:valAx>
        <c:axId val="169409920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940838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Avskjutning totalt per 1000 ha ungskog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Förvaltningsplan!$A$84</c:f>
              <c:strCache>
                <c:ptCount val="1"/>
                <c:pt idx="0">
                  <c:v>Totalt per 1000 ha ungskog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Förvaltningsplan!$B$84:$D$84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Förvaltningsplan!$B$78:$D$78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4A4-4960-AAE3-DD31EE56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56832"/>
        <c:axId val="169258368"/>
      </c:barChart>
      <c:catAx>
        <c:axId val="1692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258368"/>
        <c:crosses val="autoZero"/>
        <c:auto val="1"/>
        <c:lblAlgn val="ctr"/>
        <c:lblOffset val="100"/>
        <c:noMultiLvlLbl val="0"/>
      </c:catAx>
      <c:valAx>
        <c:axId val="1692583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925683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Avskjutningsplan inom ÄFO för</a:t>
            </a:r>
            <a:r>
              <a:rPr lang="sv-SE" sz="1600" baseline="0"/>
              <a:t> planperioden</a:t>
            </a:r>
            <a:endParaRPr lang="sv-SE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Förvaltningsplan!$A$295</c:f>
              <c:strCache>
                <c:ptCount val="1"/>
                <c:pt idx="0">
                  <c:v>Tjur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trendline>
            <c:spPr>
              <a:ln w="19050">
                <a:solidFill>
                  <a:srgbClr val="C0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Förvaltningsplan!$B$295:$D$295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Förvaltningsplan!$B$294:$D$294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D7C-45E0-8D07-6B163F01324B}"/>
            </c:ext>
          </c:extLst>
        </c:ser>
        <c:ser>
          <c:idx val="3"/>
          <c:order val="1"/>
          <c:tx>
            <c:strRef>
              <c:f>Förvaltningsplan!$A$296</c:f>
              <c:strCache>
                <c:ptCount val="1"/>
                <c:pt idx="0">
                  <c:v>Hondjur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trendline>
            <c:spPr>
              <a:ln w="19050">
                <a:solidFill>
                  <a:srgbClr val="92D05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Förvaltningsplan!$B$296:$D$296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Förvaltningsplan!$B$294:$D$294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D7C-45E0-8D07-6B163F01324B}"/>
            </c:ext>
          </c:extLst>
        </c:ser>
        <c:ser>
          <c:idx val="4"/>
          <c:order val="2"/>
          <c:tx>
            <c:strRef>
              <c:f>Förvaltningsplan!$A$297</c:f>
              <c:strCache>
                <c:ptCount val="1"/>
                <c:pt idx="0">
                  <c:v>Kalv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trendline>
            <c:spPr>
              <a:ln w="19050">
                <a:solidFill>
                  <a:srgbClr val="7030A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Förvaltningsplan!$B$297:$D$297</c:f>
              <c:numCache>
                <c:formatCode>0</c:formatCode>
                <c:ptCount val="3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Förvaltningsplan!$B$294:$D$294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D7C-45E0-8D07-6B163F01324B}"/>
            </c:ext>
          </c:extLst>
        </c:ser>
        <c:ser>
          <c:idx val="0"/>
          <c:order val="3"/>
          <c:tx>
            <c:strRef>
              <c:f>Förvaltningsplan!$A$298</c:f>
              <c:strCache>
                <c:ptCount val="1"/>
                <c:pt idx="0">
                  <c:v>Antal älgar 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Förvaltningsplan!$B$298:$D$298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Förvaltningsplan!$B$294:$D$294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D7C-45E0-8D07-6B163F013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64512"/>
        <c:axId val="169666048"/>
      </c:barChart>
      <c:catAx>
        <c:axId val="1696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9666048"/>
        <c:crosses val="autoZero"/>
        <c:auto val="1"/>
        <c:lblAlgn val="ctr"/>
        <c:lblOffset val="100"/>
        <c:noMultiLvlLbl val="0"/>
      </c:catAx>
      <c:valAx>
        <c:axId val="169666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69664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Avskjutningsplan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Förvaltningsplan!$A$302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Förvaltningsplan!$B$302:$D$302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Förvaltningsplan!$B$294:$D$294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A2-4713-9D2B-976F43719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17664"/>
        <c:axId val="174819200"/>
      </c:barChart>
      <c:catAx>
        <c:axId val="1748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819200"/>
        <c:crosses val="autoZero"/>
        <c:auto val="1"/>
        <c:lblAlgn val="ctr"/>
        <c:lblOffset val="100"/>
        <c:noMultiLvlLbl val="0"/>
      </c:catAx>
      <c:valAx>
        <c:axId val="1748192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481766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Älgobservationer</a:t>
            </a:r>
            <a:r>
              <a:rPr lang="sv-SE" baseline="0"/>
              <a:t> (älgobs)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615970558028073"/>
          <c:y val="0.12495191998550292"/>
          <c:w val="0.63886597055802807"/>
          <c:h val="0.67573669104279555"/>
        </c:manualLayout>
      </c:layout>
      <c:lineChart>
        <c:grouping val="standard"/>
        <c:varyColors val="0"/>
        <c:ser>
          <c:idx val="0"/>
          <c:order val="0"/>
          <c:tx>
            <c:strRef>
              <c:f>Förvaltningsplan!$A$98</c:f>
              <c:strCache>
                <c:ptCount val="1"/>
                <c:pt idx="0">
                  <c:v>Observationer per mantimme</c:v>
                </c:pt>
              </c:strCache>
            </c:strRef>
          </c:tx>
          <c:val>
            <c:numRef>
              <c:f>Förvaltningsplan!$B$98:$E$98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Förvaltningsplan!$B$96:$E$96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99-4DCB-9F1E-2D849DBA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46848"/>
        <c:axId val="176452736"/>
      </c:lineChart>
      <c:lineChart>
        <c:grouping val="standard"/>
        <c:varyColors val="0"/>
        <c:ser>
          <c:idx val="1"/>
          <c:order val="1"/>
          <c:tx>
            <c:strRef>
              <c:f>Förvaltningsplan!$A$99</c:f>
              <c:strCache>
                <c:ptCount val="1"/>
                <c:pt idx="0">
                  <c:v>Antal kalvar per hondjur</c:v>
                </c:pt>
              </c:strCache>
            </c:strRef>
          </c:tx>
          <c:val>
            <c:numRef>
              <c:f>Förvaltningsplan!$B$99:$E$99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Förvaltningsplan!$B$96:$E$96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A99-4DCB-9F1E-2D849DBAB1A6}"/>
            </c:ext>
          </c:extLst>
        </c:ser>
        <c:ser>
          <c:idx val="4"/>
          <c:order val="2"/>
          <c:tx>
            <c:strRef>
              <c:f>Förvaltningsplan!$A$100</c:f>
              <c:strCache>
                <c:ptCount val="1"/>
                <c:pt idx="0">
                  <c:v>Andel tjur av vuxna</c:v>
                </c:pt>
              </c:strCache>
            </c:strRef>
          </c:tx>
          <c:val>
            <c:numRef>
              <c:f>Förvaltningsplan!$B$100:$E$100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Förvaltningsplan!$B$96:$E$96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A99-4DCB-9F1E-2D849DBA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9120"/>
        <c:axId val="176454656"/>
      </c:lineChart>
      <c:catAx>
        <c:axId val="1764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452736"/>
        <c:crosses val="autoZero"/>
        <c:auto val="1"/>
        <c:lblAlgn val="ctr"/>
        <c:lblOffset val="100"/>
        <c:noMultiLvlLbl val="0"/>
      </c:catAx>
      <c:valAx>
        <c:axId val="176452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Obs/mantimme</a:t>
                </a:r>
              </a:p>
            </c:rich>
          </c:tx>
          <c:layout>
            <c:manualLayout>
              <c:xMode val="edge"/>
              <c:yMode val="edge"/>
              <c:x val="6.1835701243866253E-2"/>
              <c:y val="0.3256779428183949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176446848"/>
        <c:crossesAt val="1"/>
        <c:crossBetween val="between"/>
      </c:valAx>
      <c:valAx>
        <c:axId val="176454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 sz="1200"/>
                  <a:t>Reproduktion</a:t>
                </a:r>
                <a:r>
                  <a:rPr lang="sv-SE" sz="1200" baseline="0"/>
                  <a:t> och tjurandel</a:t>
                </a:r>
                <a:endParaRPr lang="sv-SE" sz="1200"/>
              </a:p>
            </c:rich>
          </c:tx>
          <c:layout>
            <c:manualLayout>
              <c:xMode val="edge"/>
              <c:yMode val="edge"/>
              <c:x val="0.92028985507246375"/>
              <c:y val="0.275077074163056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76469120"/>
        <c:crosses val="max"/>
        <c:crossBetween val="between"/>
      </c:valAx>
      <c:catAx>
        <c:axId val="17646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454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Spillningsinventering</a:t>
            </a:r>
            <a:endParaRPr lang="sv-SE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Förvaltningsplan!$A$112</c:f>
              <c:strCache>
                <c:ptCount val="1"/>
                <c:pt idx="0">
                  <c:v>Vinterstam i antal/1000 ha (max)</c:v>
                </c:pt>
              </c:strCache>
            </c:strRef>
          </c:tx>
          <c:trendline>
            <c:spPr>
              <a:ln w="19050">
                <a:solidFill>
                  <a:srgbClr val="9BBB59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Förvaltningsplan!$B$112:$G$112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F-4DE0-8206-2CF32E410218}"/>
            </c:ext>
          </c:extLst>
        </c:ser>
        <c:ser>
          <c:idx val="0"/>
          <c:order val="1"/>
          <c:tx>
            <c:strRef>
              <c:f>Förvaltningsplan!$A$114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4F81B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Förvaltningsplan!$B$114:$G$114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Förvaltningsplan!$B$106:$G$106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8AF-4DE0-8206-2CF32E410218}"/>
            </c:ext>
          </c:extLst>
        </c:ser>
        <c:ser>
          <c:idx val="1"/>
          <c:order val="2"/>
          <c:tx>
            <c:strRef>
              <c:f>Förvaltningsplan!$A$115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C0504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Förvaltningsplan!$B$115:$G$115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F-4DE0-8206-2CF32E410218}"/>
            </c:ext>
          </c:extLst>
        </c:ser>
        <c:ser>
          <c:idx val="3"/>
          <c:order val="3"/>
          <c:tx>
            <c:strRef>
              <c:f>Förvaltningsplan!$A$113</c:f>
              <c:strCache>
                <c:ptCount val="1"/>
                <c:pt idx="0">
                  <c:v>Vinterstam i antal/1000 ha (min)</c:v>
                </c:pt>
              </c:strCache>
            </c:strRef>
          </c:tx>
          <c:trendline>
            <c:spPr>
              <a:ln w="19050">
                <a:solidFill>
                  <a:srgbClr val="8064A2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Förvaltningsplan!$B$113:$G$113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AF-4DE0-8206-2CF32E41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32320"/>
        <c:axId val="176233856"/>
      </c:lineChart>
      <c:catAx>
        <c:axId val="17623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233856"/>
        <c:crosses val="autoZero"/>
        <c:auto val="1"/>
        <c:lblAlgn val="ctr"/>
        <c:lblOffset val="100"/>
        <c:noMultiLvlLbl val="0"/>
      </c:catAx>
      <c:valAx>
        <c:axId val="17623385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Index-beräknat antal per 1000 ha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76232320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Kalvvikter i kg - årsvisa värden och trendlinjer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93271754492227"/>
          <c:y val="0.18546007477696963"/>
          <c:w val="0.73304461942257215"/>
          <c:h val="0.680063214029043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Förvaltningsplan!$A$125</c:f>
              <c:strCache>
                <c:ptCount val="1"/>
                <c:pt idx="0">
                  <c:v>Slaktvikt kg septemberjakt (vägda)</c:v>
                </c:pt>
              </c:strCache>
            </c:strRef>
          </c:tx>
          <c:invertIfNegative val="0"/>
          <c:val>
            <c:numRef>
              <c:f>Förvaltningsplan!$D$125:$F$125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Förvaltningsplan!$D$123:$F$123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9E7-4FD9-8C4F-56074FB4C287}"/>
            </c:ext>
          </c:extLst>
        </c:ser>
        <c:ser>
          <c:idx val="2"/>
          <c:order val="1"/>
          <c:tx>
            <c:strRef>
              <c:f>Förvaltningsplan!$A$126</c:f>
              <c:strCache>
                <c:ptCount val="1"/>
                <c:pt idx="0">
                  <c:v>Slaktvikt kg oktoberjakt (vägda)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val>
            <c:numRef>
              <c:f>Förvaltningsplan!$D$126:$F$126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Förvaltningsplan!$D$123:$F$123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9E7-4FD9-8C4F-56074FB4C287}"/>
            </c:ext>
          </c:extLst>
        </c:ser>
        <c:ser>
          <c:idx val="0"/>
          <c:order val="2"/>
          <c:tx>
            <c:strRef>
              <c:f>Förvaltningsplan!$A$127</c:f>
              <c:strCache>
                <c:ptCount val="1"/>
                <c:pt idx="0">
                  <c:v>Slaktvikt kg medel (vägda)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Förvaltningsplan!$D$127:$F$127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7-4FD9-8C4F-56074FB4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85568"/>
        <c:axId val="176287104"/>
      </c:barChart>
      <c:catAx>
        <c:axId val="176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287104"/>
        <c:crosses val="autoZero"/>
        <c:auto val="1"/>
        <c:lblAlgn val="ctr"/>
        <c:lblOffset val="100"/>
        <c:noMultiLvlLbl val="0"/>
      </c:catAx>
      <c:valAx>
        <c:axId val="17628710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Medlevikt</a:t>
                </a:r>
                <a:r>
                  <a:rPr lang="sv-SE" sz="1400" baseline="0"/>
                  <a:t> i kg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6025641025641027"/>
              <c:y val="0.45712918565915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76285568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Skogstillstånd enligt</a:t>
            </a:r>
            <a:r>
              <a:rPr lang="sv-SE" baseline="0"/>
              <a:t> </a:t>
            </a:r>
            <a:r>
              <a:rPr lang="sv-SE"/>
              <a:t>Äbin</a:t>
            </a:r>
          </a:p>
          <a:p>
            <a:pPr>
              <a:defRPr/>
            </a:pPr>
            <a:r>
              <a:rPr lang="sv-SE"/>
              <a:t>-</a:t>
            </a:r>
            <a:r>
              <a:rPr lang="sv-SE" baseline="0"/>
              <a:t> årsvisa värden samt trendlinjer</a:t>
            </a:r>
            <a:endParaRPr lang="sv-S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41745406824147"/>
          <c:y val="0.17956103600257511"/>
          <c:w val="0.60113110236220468"/>
          <c:h val="0.63607666022879217"/>
        </c:manualLayout>
      </c:layout>
      <c:lineChart>
        <c:grouping val="standard"/>
        <c:varyColors val="0"/>
        <c:ser>
          <c:idx val="0"/>
          <c:order val="0"/>
          <c:tx>
            <c:strRef>
              <c:f>Förvaltningsplan!$B$205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4F81BD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multiLvlStrRef>
              <c:f>Förvaltningsplan!$E$204:$H$204</c:f>
            </c:multiLvlStrRef>
          </c:cat>
          <c:val>
            <c:numRef>
              <c:f>Förvaltningsplan!$E$205:$H$205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09-4142-A452-8A8D89C0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11008"/>
        <c:axId val="176412544"/>
      </c:lineChart>
      <c:lineChart>
        <c:grouping val="standard"/>
        <c:varyColors val="0"/>
        <c:ser>
          <c:idx val="1"/>
          <c:order val="1"/>
          <c:tx>
            <c:strRef>
              <c:f>Förvaltningsplan!$B$206</c:f>
              <c:strCache>
                <c:ptCount val="1"/>
                <c:pt idx="0">
                  <c:v>Andel stammar utan viltskador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C00000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multiLvlStrRef>
              <c:f>Förvaltningsplan!$E$204:$H$204</c:f>
            </c:multiLvlStrRef>
          </c:cat>
          <c:val>
            <c:numRef>
              <c:f>Förvaltningsplan!$E$206:$H$206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9-4142-A452-8A8D89C0B06D}"/>
            </c:ext>
          </c:extLst>
        </c:ser>
        <c:ser>
          <c:idx val="2"/>
          <c:order val="2"/>
          <c:tx>
            <c:strRef>
              <c:f>Förvaltningsplan!$B$207</c:f>
              <c:strCache>
                <c:ptCount val="1"/>
                <c:pt idx="0">
                  <c:v>Andel mager mark föryngrad med tall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Förvaltningsplan!$E$204:$H$204</c:f>
            </c:multiLvlStrRef>
          </c:cat>
          <c:val>
            <c:numRef>
              <c:f>Förvaltningsplan!$E$207:$H$207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09-4142-A452-8A8D89C0B06D}"/>
            </c:ext>
          </c:extLst>
        </c:ser>
        <c:ser>
          <c:idx val="3"/>
          <c:order val="3"/>
          <c:tx>
            <c:strRef>
              <c:f>Förvaltningsplan!$B$208</c:f>
              <c:strCache>
                <c:ptCount val="1"/>
                <c:pt idx="0">
                  <c:v>Andel ytor med gynnsam konkurrensstatus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Förvaltningsplan!$E$204:$H$204</c:f>
            </c:multiLvlStrRef>
          </c:cat>
          <c:val>
            <c:numRef>
              <c:f>Förvaltningsplan!$E$208:$H$208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09-4142-A452-8A8D89C0B06D}"/>
            </c:ext>
          </c:extLst>
        </c:ser>
        <c:ser>
          <c:idx val="4"/>
          <c:order val="4"/>
          <c:tx>
            <c:strRef>
              <c:f>Förvaltningsplan!$B$209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Förvaltningsplan!$E$204:$H$204</c:f>
            </c:multiLvlStrRef>
          </c:cat>
          <c:val>
            <c:numRef>
              <c:f>Förvaltningsplan!$E$209:$H$209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5-47E6-8E34-055E5AF8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20352"/>
        <c:axId val="176418816"/>
      </c:lineChart>
      <c:catAx>
        <c:axId val="17641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412544"/>
        <c:crosses val="autoZero"/>
        <c:auto val="1"/>
        <c:lblAlgn val="ctr"/>
        <c:lblOffset val="100"/>
        <c:noMultiLvlLbl val="0"/>
      </c:catAx>
      <c:valAx>
        <c:axId val="17641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Skadeprocent</a:t>
                </a:r>
                <a:r>
                  <a:rPr lang="sv-SE" sz="1400" baseline="0"/>
                  <a:t> och/eller andelar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4405983645107945"/>
              <c:y val="0.23231524220391997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176411008"/>
        <c:crosses val="autoZero"/>
        <c:crossBetween val="between"/>
      </c:valAx>
      <c:valAx>
        <c:axId val="1764188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6420352"/>
        <c:crosses val="max"/>
        <c:crossBetween val="between"/>
      </c:valAx>
      <c:catAx>
        <c:axId val="17642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4188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Utdata!$IB$2" lockText="1"/>
</file>

<file path=xl/ctrlProps/ctrlProp10.xml><?xml version="1.0" encoding="utf-8"?>
<formControlPr xmlns="http://schemas.microsoft.com/office/spreadsheetml/2009/9/main" objectType="CheckBox" fmlaLink="Utdata!$DH$2" lockText="1"/>
</file>

<file path=xl/ctrlProps/ctrlProp100.xml><?xml version="1.0" encoding="utf-8"?>
<formControlPr xmlns="http://schemas.microsoft.com/office/spreadsheetml/2009/9/main" objectType="CheckBox" fmlaLink="$T$75" lockText="1"/>
</file>

<file path=xl/ctrlProps/ctrlProp101.xml><?xml version="1.0" encoding="utf-8"?>
<formControlPr xmlns="http://schemas.microsoft.com/office/spreadsheetml/2009/9/main" objectType="CheckBox" fmlaLink="$T$76" lockText="1"/>
</file>

<file path=xl/ctrlProps/ctrlProp102.xml><?xml version="1.0" encoding="utf-8"?>
<formControlPr xmlns="http://schemas.microsoft.com/office/spreadsheetml/2009/9/main" objectType="CheckBox" fmlaLink="$T$77" lockText="1"/>
</file>

<file path=xl/ctrlProps/ctrlProp103.xml><?xml version="1.0" encoding="utf-8"?>
<formControlPr xmlns="http://schemas.microsoft.com/office/spreadsheetml/2009/9/main" objectType="CheckBox" fmlaLink="$T$78" lockText="1"/>
</file>

<file path=xl/ctrlProps/ctrlProp104.xml><?xml version="1.0" encoding="utf-8"?>
<formControlPr xmlns="http://schemas.microsoft.com/office/spreadsheetml/2009/9/main" objectType="CheckBox" fmlaLink="$T$79" lockText="1"/>
</file>

<file path=xl/ctrlProps/ctrlProp105.xml><?xml version="1.0" encoding="utf-8"?>
<formControlPr xmlns="http://schemas.microsoft.com/office/spreadsheetml/2009/9/main" objectType="CheckBox" fmlaLink="$T$80" lockText="1"/>
</file>

<file path=xl/ctrlProps/ctrlProp106.xml><?xml version="1.0" encoding="utf-8"?>
<formControlPr xmlns="http://schemas.microsoft.com/office/spreadsheetml/2009/9/main" objectType="CheckBox" fmlaLink="$T$9" lockText="1"/>
</file>

<file path=xl/ctrlProps/ctrlProp107.xml><?xml version="1.0" encoding="utf-8"?>
<formControlPr xmlns="http://schemas.microsoft.com/office/spreadsheetml/2009/9/main" objectType="CheckBox" fmlaLink="$T$81" lockText="1"/>
</file>

<file path=xl/ctrlProps/ctrlProp108.xml><?xml version="1.0" encoding="utf-8"?>
<formControlPr xmlns="http://schemas.microsoft.com/office/spreadsheetml/2009/9/main" objectType="CheckBox" fmlaLink="$T$9" lockText="1"/>
</file>

<file path=xl/ctrlProps/ctrlProp109.xml><?xml version="1.0" encoding="utf-8"?>
<formControlPr xmlns="http://schemas.microsoft.com/office/spreadsheetml/2009/9/main" objectType="CheckBox" fmlaLink="$T$82" lockText="1"/>
</file>

<file path=xl/ctrlProps/ctrlProp11.xml><?xml version="1.0" encoding="utf-8"?>
<formControlPr xmlns="http://schemas.microsoft.com/office/spreadsheetml/2009/9/main" objectType="CheckBox" fmlaLink="Utdata!$DI$2" lockText="1"/>
</file>

<file path=xl/ctrlProps/ctrlProp110.xml><?xml version="1.0" encoding="utf-8"?>
<formControlPr xmlns="http://schemas.microsoft.com/office/spreadsheetml/2009/9/main" objectType="CheckBox" fmlaLink="$T$9" lockText="1"/>
</file>

<file path=xl/ctrlProps/ctrlProp111.xml><?xml version="1.0" encoding="utf-8"?>
<formControlPr xmlns="http://schemas.microsoft.com/office/spreadsheetml/2009/9/main" objectType="CheckBox" fmlaLink="$T$8" lockText="1"/>
</file>

<file path=xl/ctrlProps/ctrlProp112.xml><?xml version="1.0" encoding="utf-8"?>
<formControlPr xmlns="http://schemas.microsoft.com/office/spreadsheetml/2009/9/main" objectType="CheckBox" fmlaLink="$T$83" lockText="1"/>
</file>

<file path=xl/ctrlProps/ctrlProp113.xml><?xml version="1.0" encoding="utf-8"?>
<formControlPr xmlns="http://schemas.microsoft.com/office/spreadsheetml/2009/9/main" objectType="CheckBox" fmlaLink="$T$9" lockText="1"/>
</file>

<file path=xl/ctrlProps/ctrlProp114.xml><?xml version="1.0" encoding="utf-8"?>
<formControlPr xmlns="http://schemas.microsoft.com/office/spreadsheetml/2009/9/main" objectType="CheckBox" fmlaLink="$T$84" lockText="1"/>
</file>

<file path=xl/ctrlProps/ctrlProp115.xml><?xml version="1.0" encoding="utf-8"?>
<formControlPr xmlns="http://schemas.microsoft.com/office/spreadsheetml/2009/9/main" objectType="CheckBox" fmlaLink="$T$99" lockText="1"/>
</file>

<file path=xl/ctrlProps/ctrlProp116.xml><?xml version="1.0" encoding="utf-8"?>
<formControlPr xmlns="http://schemas.microsoft.com/office/spreadsheetml/2009/9/main" objectType="CheckBox" fmlaLink="$T$100" lockText="1"/>
</file>

<file path=xl/ctrlProps/ctrlProp117.xml><?xml version="1.0" encoding="utf-8"?>
<formControlPr xmlns="http://schemas.microsoft.com/office/spreadsheetml/2009/9/main" objectType="CheckBox" fmlaLink="$T$101" lockText="1"/>
</file>

<file path=xl/ctrlProps/ctrlProp118.xml><?xml version="1.0" encoding="utf-8"?>
<formControlPr xmlns="http://schemas.microsoft.com/office/spreadsheetml/2009/9/main" objectType="CheckBox" fmlaLink="$T$102" lockText="1"/>
</file>

<file path=xl/ctrlProps/ctrlProp119.xml><?xml version="1.0" encoding="utf-8"?>
<formControlPr xmlns="http://schemas.microsoft.com/office/spreadsheetml/2009/9/main" objectType="CheckBox" fmlaLink="$T$103" lockText="1"/>
</file>

<file path=xl/ctrlProps/ctrlProp12.xml><?xml version="1.0" encoding="utf-8"?>
<formControlPr xmlns="http://schemas.microsoft.com/office/spreadsheetml/2009/9/main" objectType="CheckBox" fmlaLink="Utdata!$DD$2" lockText="1"/>
</file>

<file path=xl/ctrlProps/ctrlProp120.xml><?xml version="1.0" encoding="utf-8"?>
<formControlPr xmlns="http://schemas.microsoft.com/office/spreadsheetml/2009/9/main" objectType="CheckBox" fmlaLink="$T$104" lockText="1"/>
</file>

<file path=xl/ctrlProps/ctrlProp121.xml><?xml version="1.0" encoding="utf-8"?>
<formControlPr xmlns="http://schemas.microsoft.com/office/spreadsheetml/2009/9/main" objectType="CheckBox" fmlaLink="$T$9" lockText="1"/>
</file>

<file path=xl/ctrlProps/ctrlProp122.xml><?xml version="1.0" encoding="utf-8"?>
<formControlPr xmlns="http://schemas.microsoft.com/office/spreadsheetml/2009/9/main" objectType="CheckBox" fmlaLink="$T$105" lockText="1"/>
</file>

<file path=xl/ctrlProps/ctrlProp123.xml><?xml version="1.0" encoding="utf-8"?>
<formControlPr xmlns="http://schemas.microsoft.com/office/spreadsheetml/2009/9/main" objectType="CheckBox" fmlaLink="$T$9" lockText="1"/>
</file>

<file path=xl/ctrlProps/ctrlProp124.xml><?xml version="1.0" encoding="utf-8"?>
<formControlPr xmlns="http://schemas.microsoft.com/office/spreadsheetml/2009/9/main" objectType="CheckBox" fmlaLink="$T$106" lockText="1"/>
</file>

<file path=xl/ctrlProps/ctrlProp125.xml><?xml version="1.0" encoding="utf-8"?>
<formControlPr xmlns="http://schemas.microsoft.com/office/spreadsheetml/2009/9/main" objectType="CheckBox" fmlaLink="$T$9" lockText="1"/>
</file>

<file path=xl/ctrlProps/ctrlProp126.xml><?xml version="1.0" encoding="utf-8"?>
<formControlPr xmlns="http://schemas.microsoft.com/office/spreadsheetml/2009/9/main" objectType="CheckBox" fmlaLink="$T$8" lockText="1"/>
</file>

<file path=xl/ctrlProps/ctrlProp127.xml><?xml version="1.0" encoding="utf-8"?>
<formControlPr xmlns="http://schemas.microsoft.com/office/spreadsheetml/2009/9/main" objectType="CheckBox" fmlaLink="$T$107" lockText="1"/>
</file>

<file path=xl/ctrlProps/ctrlProp128.xml><?xml version="1.0" encoding="utf-8"?>
<formControlPr xmlns="http://schemas.microsoft.com/office/spreadsheetml/2009/9/main" objectType="CheckBox" fmlaLink="$T$9" lockText="1"/>
</file>

<file path=xl/ctrlProps/ctrlProp129.xml><?xml version="1.0" encoding="utf-8"?>
<formControlPr xmlns="http://schemas.microsoft.com/office/spreadsheetml/2009/9/main" objectType="CheckBox" fmlaLink="$T$108" lockText="1"/>
</file>

<file path=xl/ctrlProps/ctrlProp13.xml><?xml version="1.0" encoding="utf-8"?>
<formControlPr xmlns="http://schemas.microsoft.com/office/spreadsheetml/2009/9/main" objectType="CheckBox" fmlaLink="Utdata!$DE$2" lockText="1"/>
</file>

<file path=xl/ctrlProps/ctrlProp130.xml><?xml version="1.0" encoding="utf-8"?>
<formControlPr xmlns="http://schemas.microsoft.com/office/spreadsheetml/2009/9/main" objectType="CheckBox" fmlaLink="$T$123" lockText="1"/>
</file>

<file path=xl/ctrlProps/ctrlProp131.xml><?xml version="1.0" encoding="utf-8"?>
<formControlPr xmlns="http://schemas.microsoft.com/office/spreadsheetml/2009/9/main" objectType="CheckBox" fmlaLink="$T$124" lockText="1"/>
</file>

<file path=xl/ctrlProps/ctrlProp132.xml><?xml version="1.0" encoding="utf-8"?>
<formControlPr xmlns="http://schemas.microsoft.com/office/spreadsheetml/2009/9/main" objectType="CheckBox" fmlaLink="$T$125" lockText="1"/>
</file>

<file path=xl/ctrlProps/ctrlProp133.xml><?xml version="1.0" encoding="utf-8"?>
<formControlPr xmlns="http://schemas.microsoft.com/office/spreadsheetml/2009/9/main" objectType="CheckBox" fmlaLink="$T$126" lockText="1"/>
</file>

<file path=xl/ctrlProps/ctrlProp134.xml><?xml version="1.0" encoding="utf-8"?>
<formControlPr xmlns="http://schemas.microsoft.com/office/spreadsheetml/2009/9/main" objectType="CheckBox" fmlaLink="$T$127" lockText="1"/>
</file>

<file path=xl/ctrlProps/ctrlProp135.xml><?xml version="1.0" encoding="utf-8"?>
<formControlPr xmlns="http://schemas.microsoft.com/office/spreadsheetml/2009/9/main" objectType="CheckBox" fmlaLink="$T$128" lockText="1"/>
</file>

<file path=xl/ctrlProps/ctrlProp136.xml><?xml version="1.0" encoding="utf-8"?>
<formControlPr xmlns="http://schemas.microsoft.com/office/spreadsheetml/2009/9/main" objectType="CheckBox" fmlaLink="$T$9" lockText="1"/>
</file>

<file path=xl/ctrlProps/ctrlProp137.xml><?xml version="1.0" encoding="utf-8"?>
<formControlPr xmlns="http://schemas.microsoft.com/office/spreadsheetml/2009/9/main" objectType="CheckBox" fmlaLink="$T$129" lockText="1"/>
</file>

<file path=xl/ctrlProps/ctrlProp138.xml><?xml version="1.0" encoding="utf-8"?>
<formControlPr xmlns="http://schemas.microsoft.com/office/spreadsheetml/2009/9/main" objectType="CheckBox" fmlaLink="$T$9" lockText="1"/>
</file>

<file path=xl/ctrlProps/ctrlProp139.xml><?xml version="1.0" encoding="utf-8"?>
<formControlPr xmlns="http://schemas.microsoft.com/office/spreadsheetml/2009/9/main" objectType="CheckBox" fmlaLink="$T$130" lockText="1"/>
</file>

<file path=xl/ctrlProps/ctrlProp14.xml><?xml version="1.0" encoding="utf-8"?>
<formControlPr xmlns="http://schemas.microsoft.com/office/spreadsheetml/2009/9/main" objectType="CheckBox" fmlaLink="Utdata!$DF$2" lockText="1"/>
</file>

<file path=xl/ctrlProps/ctrlProp140.xml><?xml version="1.0" encoding="utf-8"?>
<formControlPr xmlns="http://schemas.microsoft.com/office/spreadsheetml/2009/9/main" objectType="CheckBox" fmlaLink="$T$9" lockText="1"/>
</file>

<file path=xl/ctrlProps/ctrlProp141.xml><?xml version="1.0" encoding="utf-8"?>
<formControlPr xmlns="http://schemas.microsoft.com/office/spreadsheetml/2009/9/main" objectType="CheckBox" fmlaLink="$T$8" lockText="1"/>
</file>

<file path=xl/ctrlProps/ctrlProp142.xml><?xml version="1.0" encoding="utf-8"?>
<formControlPr xmlns="http://schemas.microsoft.com/office/spreadsheetml/2009/9/main" objectType="CheckBox" fmlaLink="$T$131" lockText="1"/>
</file>

<file path=xl/ctrlProps/ctrlProp143.xml><?xml version="1.0" encoding="utf-8"?>
<formControlPr xmlns="http://schemas.microsoft.com/office/spreadsheetml/2009/9/main" objectType="CheckBox" fmlaLink="$T$9" lockText="1"/>
</file>

<file path=xl/ctrlProps/ctrlProp144.xml><?xml version="1.0" encoding="utf-8"?>
<formControlPr xmlns="http://schemas.microsoft.com/office/spreadsheetml/2009/9/main" objectType="CheckBox" fmlaLink="$T$132" lockText="1"/>
</file>

<file path=xl/ctrlProps/ctrlProp145.xml><?xml version="1.0" encoding="utf-8"?>
<formControlPr xmlns="http://schemas.microsoft.com/office/spreadsheetml/2009/9/main" objectType="CheckBox" fmlaLink="$T$9" lockText="1"/>
</file>

<file path=xl/ctrlProps/ctrlProp146.xml><?xml version="1.0" encoding="utf-8"?>
<formControlPr xmlns="http://schemas.microsoft.com/office/spreadsheetml/2009/9/main" objectType="CheckBox" fmlaLink="$T$12" lockText="1"/>
</file>

<file path=xl/ctrlProps/ctrlProp147.xml><?xml version="1.0" encoding="utf-8"?>
<formControlPr xmlns="http://schemas.microsoft.com/office/spreadsheetml/2009/9/main" objectType="CheckBox" fmlaLink="$T$9" lockText="1"/>
</file>

<file path=xl/ctrlProps/ctrlProp148.xml><?xml version="1.0" encoding="utf-8"?>
<formControlPr xmlns="http://schemas.microsoft.com/office/spreadsheetml/2009/9/main" objectType="CheckBox" fmlaLink="$T$12" lockText="1"/>
</file>

<file path=xl/ctrlProps/ctrlProp149.xml><?xml version="1.0" encoding="utf-8"?>
<formControlPr xmlns="http://schemas.microsoft.com/office/spreadsheetml/2009/9/main" objectType="CheckBox" fmlaLink="$T$9" lockText="1"/>
</file>

<file path=xl/ctrlProps/ctrlProp15.xml><?xml version="1.0" encoding="utf-8"?>
<formControlPr xmlns="http://schemas.microsoft.com/office/spreadsheetml/2009/9/main" objectType="CheckBox" fmlaLink="Utdata!$CN$2" lockText="1"/>
</file>

<file path=xl/ctrlProps/ctrlProp150.xml><?xml version="1.0" encoding="utf-8"?>
<formControlPr xmlns="http://schemas.microsoft.com/office/spreadsheetml/2009/9/main" objectType="CheckBox" fmlaLink="$T$12" lockText="1"/>
</file>

<file path=xl/ctrlProps/ctrlProp151.xml><?xml version="1.0" encoding="utf-8"?>
<formControlPr xmlns="http://schemas.microsoft.com/office/spreadsheetml/2009/9/main" objectType="CheckBox" fmlaLink="$T$9" lockText="1"/>
</file>

<file path=xl/ctrlProps/ctrlProp152.xml><?xml version="1.0" encoding="utf-8"?>
<formControlPr xmlns="http://schemas.microsoft.com/office/spreadsheetml/2009/9/main" objectType="CheckBox" fmlaLink="$T$12" lockText="1"/>
</file>

<file path=xl/ctrlProps/ctrlProp153.xml><?xml version="1.0" encoding="utf-8"?>
<formControlPr xmlns="http://schemas.microsoft.com/office/spreadsheetml/2009/9/main" objectType="CheckBox" fmlaLink="$T$9" lockText="1"/>
</file>

<file path=xl/ctrlProps/ctrlProp154.xml><?xml version="1.0" encoding="utf-8"?>
<formControlPr xmlns="http://schemas.microsoft.com/office/spreadsheetml/2009/9/main" objectType="CheckBox" fmlaLink="$T$12" lockText="1"/>
</file>

<file path=xl/ctrlProps/ctrlProp16.xml><?xml version="1.0" encoding="utf-8"?>
<formControlPr xmlns="http://schemas.microsoft.com/office/spreadsheetml/2009/9/main" objectType="CheckBox" fmlaLink="Utdata!$CO$2" lockText="1"/>
</file>

<file path=xl/ctrlProps/ctrlProp17.xml><?xml version="1.0" encoding="utf-8"?>
<formControlPr xmlns="http://schemas.microsoft.com/office/spreadsheetml/2009/9/main" objectType="CheckBox" fmlaLink="Utdata!$CP$2" lockText="1"/>
</file>

<file path=xl/ctrlProps/ctrlProp18.xml><?xml version="1.0" encoding="utf-8"?>
<formControlPr xmlns="http://schemas.microsoft.com/office/spreadsheetml/2009/9/main" objectType="CheckBox" fmlaLink="Utdata!$EA$2" lockText="1"/>
</file>

<file path=xl/ctrlProps/ctrlProp19.xml><?xml version="1.0" encoding="utf-8"?>
<formControlPr xmlns="http://schemas.microsoft.com/office/spreadsheetml/2009/9/main" objectType="CheckBox" fmlaLink="Utdata!$EB$2" lockText="1"/>
</file>

<file path=xl/ctrlProps/ctrlProp2.xml><?xml version="1.0" encoding="utf-8"?>
<formControlPr xmlns="http://schemas.microsoft.com/office/spreadsheetml/2009/9/main" objectType="CheckBox" fmlaLink="Utdata!$IC$2" lockText="1"/>
</file>

<file path=xl/ctrlProps/ctrlProp20.xml><?xml version="1.0" encoding="utf-8"?>
<formControlPr xmlns="http://schemas.microsoft.com/office/spreadsheetml/2009/9/main" objectType="CheckBox" fmlaLink="Utdata!$EC$2" lockText="1"/>
</file>

<file path=xl/ctrlProps/ctrlProp21.xml><?xml version="1.0" encoding="utf-8"?>
<formControlPr xmlns="http://schemas.microsoft.com/office/spreadsheetml/2009/9/main" objectType="CheckBox" fmlaLink="Utdata!$EX$2" lockText="1"/>
</file>

<file path=xl/ctrlProps/ctrlProp22.xml><?xml version="1.0" encoding="utf-8"?>
<formControlPr xmlns="http://schemas.microsoft.com/office/spreadsheetml/2009/9/main" objectType="CheckBox" fmlaLink="Utdata!$EY$2" lockText="1"/>
</file>

<file path=xl/ctrlProps/ctrlProp23.xml><?xml version="1.0" encoding="utf-8"?>
<formControlPr xmlns="http://schemas.microsoft.com/office/spreadsheetml/2009/9/main" objectType="CheckBox" fmlaLink="Utdata!$EZ$2" lockText="1"/>
</file>

<file path=xl/ctrlProps/ctrlProp24.xml><?xml version="1.0" encoding="utf-8"?>
<formControlPr xmlns="http://schemas.microsoft.com/office/spreadsheetml/2009/9/main" objectType="CheckBox" fmlaLink="Utdata!$FA$2" lockText="1"/>
</file>

<file path=xl/ctrlProps/ctrlProp25.xml><?xml version="1.0" encoding="utf-8"?>
<formControlPr xmlns="http://schemas.microsoft.com/office/spreadsheetml/2009/9/main" objectType="CheckBox" fmlaLink="Utdata!$FG$2" lockText="1"/>
</file>

<file path=xl/ctrlProps/ctrlProp26.xml><?xml version="1.0" encoding="utf-8"?>
<formControlPr xmlns="http://schemas.microsoft.com/office/spreadsheetml/2009/9/main" objectType="CheckBox" fmlaLink="Utdata!$FF$2" lockText="1"/>
</file>

<file path=xl/ctrlProps/ctrlProp27.xml><?xml version="1.0" encoding="utf-8"?>
<formControlPr xmlns="http://schemas.microsoft.com/office/spreadsheetml/2009/9/main" objectType="CheckBox" fmlaLink="Utdata!$IK$2" lockText="1"/>
</file>

<file path=xl/ctrlProps/ctrlProp28.xml><?xml version="1.0" encoding="utf-8"?>
<formControlPr xmlns="http://schemas.microsoft.com/office/spreadsheetml/2009/9/main" objectType="CheckBox" fmlaLink="Utdata!$IJ$2" lockText="1"/>
</file>

<file path=xl/ctrlProps/ctrlProp29.xml><?xml version="1.0" encoding="utf-8"?>
<formControlPr xmlns="http://schemas.microsoft.com/office/spreadsheetml/2009/9/main" objectType="CheckBox" fmlaLink="Utdata!$IL$2" lockText="1"/>
</file>

<file path=xl/ctrlProps/ctrlProp3.xml><?xml version="1.0" encoding="utf-8"?>
<formControlPr xmlns="http://schemas.microsoft.com/office/spreadsheetml/2009/9/main" objectType="CheckBox" fmlaLink="Utdata!$CX$2" lockText="1"/>
</file>

<file path=xl/ctrlProps/ctrlProp30.xml><?xml version="1.0" encoding="utf-8"?>
<formControlPr xmlns="http://schemas.microsoft.com/office/spreadsheetml/2009/9/main" objectType="CheckBox" fmlaLink="Utdata!$IM$2" lockText="1"/>
</file>

<file path=xl/ctrlProps/ctrlProp31.xml><?xml version="1.0" encoding="utf-8"?>
<formControlPr xmlns="http://schemas.microsoft.com/office/spreadsheetml/2009/9/main" objectType="CheckBox" fmlaLink="Utdata!$IN$2" lockText="1"/>
</file>

<file path=xl/ctrlProps/ctrlProp32.xml><?xml version="1.0" encoding="utf-8"?>
<formControlPr xmlns="http://schemas.microsoft.com/office/spreadsheetml/2009/9/main" objectType="CheckBox" fmlaLink="Utdata!$IO$2" lockText="1"/>
</file>

<file path=xl/ctrlProps/ctrlProp33.xml><?xml version="1.0" encoding="utf-8"?>
<formControlPr xmlns="http://schemas.microsoft.com/office/spreadsheetml/2009/9/main" objectType="CheckBox" fmlaLink="Utdata!$IP$2" lockText="1"/>
</file>

<file path=xl/ctrlProps/ctrlProp34.xml><?xml version="1.0" encoding="utf-8"?>
<formControlPr xmlns="http://schemas.microsoft.com/office/spreadsheetml/2009/9/main" objectType="CheckBox" fmlaLink="Utdata!$IQ$2" lockText="1"/>
</file>

<file path=xl/ctrlProps/ctrlProp35.xml><?xml version="1.0" encoding="utf-8"?>
<formControlPr xmlns="http://schemas.microsoft.com/office/spreadsheetml/2009/9/main" objectType="CheckBox" fmlaLink="Utdata!$IR$2" lockText="1"/>
</file>

<file path=xl/ctrlProps/ctrlProp36.xml><?xml version="1.0" encoding="utf-8"?>
<formControlPr xmlns="http://schemas.microsoft.com/office/spreadsheetml/2009/9/main" objectType="CheckBox" fmlaLink="Utdata!$IS$2" lockText="1"/>
</file>

<file path=xl/ctrlProps/ctrlProp37.xml><?xml version="1.0" encoding="utf-8"?>
<formControlPr xmlns="http://schemas.microsoft.com/office/spreadsheetml/2009/9/main" objectType="CheckBox" fmlaLink="Utdata!$IT$2" lockText="1"/>
</file>

<file path=xl/ctrlProps/ctrlProp38.xml><?xml version="1.0" encoding="utf-8"?>
<formControlPr xmlns="http://schemas.microsoft.com/office/spreadsheetml/2009/9/main" objectType="CheckBox" fmlaLink="Utdata!$IU$2" lockText="1"/>
</file>

<file path=xl/ctrlProps/ctrlProp39.xml><?xml version="1.0" encoding="utf-8"?>
<formControlPr xmlns="http://schemas.microsoft.com/office/spreadsheetml/2009/9/main" objectType="CheckBox" fmlaLink="Utdata!$IV$2" lockText="1"/>
</file>

<file path=xl/ctrlProps/ctrlProp4.xml><?xml version="1.0" encoding="utf-8"?>
<formControlPr xmlns="http://schemas.microsoft.com/office/spreadsheetml/2009/9/main" objectType="CheckBox" fmlaLink="Utdata!$CY$2" lockText="1"/>
</file>

<file path=xl/ctrlProps/ctrlProp40.xml><?xml version="1.0" encoding="utf-8"?>
<formControlPr xmlns="http://schemas.microsoft.com/office/spreadsheetml/2009/9/main" objectType="CheckBox" fmlaLink="Utdata!$IW$2" lockText="1"/>
</file>

<file path=xl/ctrlProps/ctrlProp41.xml><?xml version="1.0" encoding="utf-8"?>
<formControlPr xmlns="http://schemas.microsoft.com/office/spreadsheetml/2009/9/main" objectType="CheckBox" fmlaLink="Utdata!$IX$2" lockText="1"/>
</file>

<file path=xl/ctrlProps/ctrlProp42.xml><?xml version="1.0" encoding="utf-8"?>
<formControlPr xmlns="http://schemas.microsoft.com/office/spreadsheetml/2009/9/main" objectType="CheckBox" fmlaLink="Utdata!$IY$2" lockText="1"/>
</file>

<file path=xl/ctrlProps/ctrlProp43.xml><?xml version="1.0" encoding="utf-8"?>
<formControlPr xmlns="http://schemas.microsoft.com/office/spreadsheetml/2009/9/main" objectType="CheckBox" fmlaLink="Utdata!$IZ$2" lockText="1"/>
</file>

<file path=xl/ctrlProps/ctrlProp44.xml><?xml version="1.0" encoding="utf-8"?>
<formControlPr xmlns="http://schemas.microsoft.com/office/spreadsheetml/2009/9/main" objectType="CheckBox" fmlaLink="Utdata!$JA$2" lockText="1"/>
</file>

<file path=xl/ctrlProps/ctrlProp45.xml><?xml version="1.0" encoding="utf-8"?>
<formControlPr xmlns="http://schemas.microsoft.com/office/spreadsheetml/2009/9/main" objectType="CheckBox" fmlaLink="Utdata!$JB$2" lockText="1"/>
</file>

<file path=xl/ctrlProps/ctrlProp46.xml><?xml version="1.0" encoding="utf-8"?>
<formControlPr xmlns="http://schemas.microsoft.com/office/spreadsheetml/2009/9/main" objectType="CheckBox" fmlaLink="Utdata!$JC$2" lockText="1"/>
</file>

<file path=xl/ctrlProps/ctrlProp47.xml><?xml version="1.0" encoding="utf-8"?>
<formControlPr xmlns="http://schemas.microsoft.com/office/spreadsheetml/2009/9/main" objectType="CheckBox" fmlaLink="Utdata!$JD$2" lockText="1"/>
</file>

<file path=xl/ctrlProps/ctrlProp48.xml><?xml version="1.0" encoding="utf-8"?>
<formControlPr xmlns="http://schemas.microsoft.com/office/spreadsheetml/2009/9/main" objectType="CheckBox" fmlaLink="Utdata!$J$2" lockText="1"/>
</file>

<file path=xl/ctrlProps/ctrlProp49.xml><?xml version="1.0" encoding="utf-8"?>
<formControlPr xmlns="http://schemas.microsoft.com/office/spreadsheetml/2009/9/main" objectType="CheckBox" fmlaLink="Utdata!$K$2" lockText="1"/>
</file>

<file path=xl/ctrlProps/ctrlProp5.xml><?xml version="1.0" encoding="utf-8"?>
<formControlPr xmlns="http://schemas.microsoft.com/office/spreadsheetml/2009/9/main" objectType="CheckBox" fmlaLink="Utdata!$CZ$2" lockText="1"/>
</file>

<file path=xl/ctrlProps/ctrlProp50.xml><?xml version="1.0" encoding="utf-8"?>
<formControlPr xmlns="http://schemas.microsoft.com/office/spreadsheetml/2009/9/main" objectType="CheckBox" fmlaLink="Utdata!$L$2" lockText="1"/>
</file>

<file path=xl/ctrlProps/ctrlProp51.xml><?xml version="1.0" encoding="utf-8"?>
<formControlPr xmlns="http://schemas.microsoft.com/office/spreadsheetml/2009/9/main" objectType="CheckBox" fmlaLink="Utdata!$JQ$2" lockText="1"/>
</file>

<file path=xl/ctrlProps/ctrlProp52.xml><?xml version="1.0" encoding="utf-8"?>
<formControlPr xmlns="http://schemas.microsoft.com/office/spreadsheetml/2009/9/main" objectType="CheckBox" fmlaLink="Utdata!$JR$2" lockText="1"/>
</file>

<file path=xl/ctrlProps/ctrlProp53.xml><?xml version="1.0" encoding="utf-8"?>
<formControlPr xmlns="http://schemas.microsoft.com/office/spreadsheetml/2009/9/main" objectType="CheckBox" fmlaLink="Utdata!$JS$2" lockText="1"/>
</file>

<file path=xl/ctrlProps/ctrlProp54.xml><?xml version="1.0" encoding="utf-8"?>
<formControlPr xmlns="http://schemas.microsoft.com/office/spreadsheetml/2009/9/main" objectType="CheckBox" fmlaLink="Utdata!$JT$2" lockText="1"/>
</file>

<file path=xl/ctrlProps/ctrlProp55.xml><?xml version="1.0" encoding="utf-8"?>
<formControlPr xmlns="http://schemas.microsoft.com/office/spreadsheetml/2009/9/main" objectType="CheckBox" fmlaLink="$T$3" lockText="1"/>
</file>

<file path=xl/ctrlProps/ctrlProp56.xml><?xml version="1.0" encoding="utf-8"?>
<formControlPr xmlns="http://schemas.microsoft.com/office/spreadsheetml/2009/9/main" objectType="CheckBox" fmlaLink="$T$4" lockText="1"/>
</file>

<file path=xl/ctrlProps/ctrlProp57.xml><?xml version="1.0" encoding="utf-8"?>
<formControlPr xmlns="http://schemas.microsoft.com/office/spreadsheetml/2009/9/main" objectType="CheckBox" fmlaLink="$T$5" lockText="1"/>
</file>

<file path=xl/ctrlProps/ctrlProp58.xml><?xml version="1.0" encoding="utf-8"?>
<formControlPr xmlns="http://schemas.microsoft.com/office/spreadsheetml/2009/9/main" objectType="CheckBox" fmlaLink="$T$6" lockText="1"/>
</file>

<file path=xl/ctrlProps/ctrlProp59.xml><?xml version="1.0" encoding="utf-8"?>
<formControlPr xmlns="http://schemas.microsoft.com/office/spreadsheetml/2009/9/main" objectType="CheckBox" fmlaLink="$T$7" lockText="1"/>
</file>

<file path=xl/ctrlProps/ctrlProp6.xml><?xml version="1.0" encoding="utf-8"?>
<formControlPr xmlns="http://schemas.microsoft.com/office/spreadsheetml/2009/9/main" objectType="CheckBox" fmlaLink="Utdata!$DA$2" lockText="1"/>
</file>

<file path=xl/ctrlProps/ctrlProp60.xml><?xml version="1.0" encoding="utf-8"?>
<formControlPr xmlns="http://schemas.microsoft.com/office/spreadsheetml/2009/9/main" objectType="CheckBox" fmlaLink="$T$8" lockText="1"/>
</file>

<file path=xl/ctrlProps/ctrlProp61.xml><?xml version="1.0" encoding="utf-8"?>
<formControlPr xmlns="http://schemas.microsoft.com/office/spreadsheetml/2009/9/main" objectType="CheckBox" fmlaLink="$T$9" lockText="1"/>
</file>

<file path=xl/ctrlProps/ctrlProp62.xml><?xml version="1.0" encoding="utf-8"?>
<formControlPr xmlns="http://schemas.microsoft.com/office/spreadsheetml/2009/9/main" objectType="CheckBox" fmlaLink="$T$9" lockText="1"/>
</file>

<file path=xl/ctrlProps/ctrlProp63.xml><?xml version="1.0" encoding="utf-8"?>
<formControlPr xmlns="http://schemas.microsoft.com/office/spreadsheetml/2009/9/main" objectType="CheckBox" fmlaLink="$T$9" lockText="1"/>
</file>

<file path=xl/ctrlProps/ctrlProp64.xml><?xml version="1.0" encoding="utf-8"?>
<formControlPr xmlns="http://schemas.microsoft.com/office/spreadsheetml/2009/9/main" objectType="CheckBox" fmlaLink="$T$10" lockText="1"/>
</file>

<file path=xl/ctrlProps/ctrlProp65.xml><?xml version="1.0" encoding="utf-8"?>
<formControlPr xmlns="http://schemas.microsoft.com/office/spreadsheetml/2009/9/main" objectType="CheckBox" fmlaLink="$T$9" lockText="1"/>
</file>

<file path=xl/ctrlProps/ctrlProp66.xml><?xml version="1.0" encoding="utf-8"?>
<formControlPr xmlns="http://schemas.microsoft.com/office/spreadsheetml/2009/9/main" objectType="CheckBox" fmlaLink="$T$8" lockText="1"/>
</file>

<file path=xl/ctrlProps/ctrlProp67.xml><?xml version="1.0" encoding="utf-8"?>
<formControlPr xmlns="http://schemas.microsoft.com/office/spreadsheetml/2009/9/main" objectType="CheckBox" fmlaLink="$T$11" lockText="1"/>
</file>

<file path=xl/ctrlProps/ctrlProp68.xml><?xml version="1.0" encoding="utf-8"?>
<formControlPr xmlns="http://schemas.microsoft.com/office/spreadsheetml/2009/9/main" objectType="CheckBox" fmlaLink="$T$9" lockText="1"/>
</file>

<file path=xl/ctrlProps/ctrlProp69.xml><?xml version="1.0" encoding="utf-8"?>
<formControlPr xmlns="http://schemas.microsoft.com/office/spreadsheetml/2009/9/main" objectType="CheckBox" fmlaLink="$T$12" lockText="1"/>
</file>

<file path=xl/ctrlProps/ctrlProp7.xml><?xml version="1.0" encoding="utf-8"?>
<formControlPr xmlns="http://schemas.microsoft.com/office/spreadsheetml/2009/9/main" objectType="CheckBox" fmlaLink="Utdata!$DB$2" lockText="1"/>
</file>

<file path=xl/ctrlProps/ctrlProp70.xml><?xml version="1.0" encoding="utf-8"?>
<formControlPr xmlns="http://schemas.microsoft.com/office/spreadsheetml/2009/9/main" objectType="CheckBox" fmlaLink="$T$27" lockText="1"/>
</file>

<file path=xl/ctrlProps/ctrlProp71.xml><?xml version="1.0" encoding="utf-8"?>
<formControlPr xmlns="http://schemas.microsoft.com/office/spreadsheetml/2009/9/main" objectType="CheckBox" fmlaLink="$T$28" lockText="1"/>
</file>

<file path=xl/ctrlProps/ctrlProp72.xml><?xml version="1.0" encoding="utf-8"?>
<formControlPr xmlns="http://schemas.microsoft.com/office/spreadsheetml/2009/9/main" objectType="CheckBox" fmlaLink="$T$29" lockText="1"/>
</file>

<file path=xl/ctrlProps/ctrlProp73.xml><?xml version="1.0" encoding="utf-8"?>
<formControlPr xmlns="http://schemas.microsoft.com/office/spreadsheetml/2009/9/main" objectType="CheckBox" fmlaLink="$T$30" lockText="1"/>
</file>

<file path=xl/ctrlProps/ctrlProp74.xml><?xml version="1.0" encoding="utf-8"?>
<formControlPr xmlns="http://schemas.microsoft.com/office/spreadsheetml/2009/9/main" objectType="CheckBox" fmlaLink="$T$31" lockText="1"/>
</file>

<file path=xl/ctrlProps/ctrlProp75.xml><?xml version="1.0" encoding="utf-8"?>
<formControlPr xmlns="http://schemas.microsoft.com/office/spreadsheetml/2009/9/main" objectType="CheckBox" fmlaLink="$T$32" lockText="1"/>
</file>

<file path=xl/ctrlProps/ctrlProp76.xml><?xml version="1.0" encoding="utf-8"?>
<formControlPr xmlns="http://schemas.microsoft.com/office/spreadsheetml/2009/9/main" objectType="CheckBox" fmlaLink="$T$9" lockText="1"/>
</file>

<file path=xl/ctrlProps/ctrlProp77.xml><?xml version="1.0" encoding="utf-8"?>
<formControlPr xmlns="http://schemas.microsoft.com/office/spreadsheetml/2009/9/main" objectType="CheckBox" fmlaLink="$T$33" lockText="1"/>
</file>

<file path=xl/ctrlProps/ctrlProp78.xml><?xml version="1.0" encoding="utf-8"?>
<formControlPr xmlns="http://schemas.microsoft.com/office/spreadsheetml/2009/9/main" objectType="CheckBox" fmlaLink="$T$9" lockText="1"/>
</file>

<file path=xl/ctrlProps/ctrlProp79.xml><?xml version="1.0" encoding="utf-8"?>
<formControlPr xmlns="http://schemas.microsoft.com/office/spreadsheetml/2009/9/main" objectType="CheckBox" fmlaLink="$T$34" lockText="1"/>
</file>

<file path=xl/ctrlProps/ctrlProp8.xml><?xml version="1.0" encoding="utf-8"?>
<formControlPr xmlns="http://schemas.microsoft.com/office/spreadsheetml/2009/9/main" objectType="CheckBox" fmlaLink="Utdata!$DC$2" lockText="1"/>
</file>

<file path=xl/ctrlProps/ctrlProp80.xml><?xml version="1.0" encoding="utf-8"?>
<formControlPr xmlns="http://schemas.microsoft.com/office/spreadsheetml/2009/9/main" objectType="CheckBox" fmlaLink="$T$9" lockText="1"/>
</file>

<file path=xl/ctrlProps/ctrlProp81.xml><?xml version="1.0" encoding="utf-8"?>
<formControlPr xmlns="http://schemas.microsoft.com/office/spreadsheetml/2009/9/main" objectType="CheckBox" fmlaLink="$T$8" lockText="1"/>
</file>

<file path=xl/ctrlProps/ctrlProp82.xml><?xml version="1.0" encoding="utf-8"?>
<formControlPr xmlns="http://schemas.microsoft.com/office/spreadsheetml/2009/9/main" objectType="CheckBox" fmlaLink="$T$35" lockText="1"/>
</file>

<file path=xl/ctrlProps/ctrlProp83.xml><?xml version="1.0" encoding="utf-8"?>
<formControlPr xmlns="http://schemas.microsoft.com/office/spreadsheetml/2009/9/main" objectType="CheckBox" fmlaLink="$T$9" lockText="1"/>
</file>

<file path=xl/ctrlProps/ctrlProp84.xml><?xml version="1.0" encoding="utf-8"?>
<formControlPr xmlns="http://schemas.microsoft.com/office/spreadsheetml/2009/9/main" objectType="CheckBox" fmlaLink="$T$36" lockText="1"/>
</file>

<file path=xl/ctrlProps/ctrlProp85.xml><?xml version="1.0" encoding="utf-8"?>
<formControlPr xmlns="http://schemas.microsoft.com/office/spreadsheetml/2009/9/main" objectType="CheckBox" fmlaLink="$T$51" lockText="1"/>
</file>

<file path=xl/ctrlProps/ctrlProp86.xml><?xml version="1.0" encoding="utf-8"?>
<formControlPr xmlns="http://schemas.microsoft.com/office/spreadsheetml/2009/9/main" objectType="CheckBox" fmlaLink="$T$52" lockText="1"/>
</file>

<file path=xl/ctrlProps/ctrlProp87.xml><?xml version="1.0" encoding="utf-8"?>
<formControlPr xmlns="http://schemas.microsoft.com/office/spreadsheetml/2009/9/main" objectType="CheckBox" fmlaLink="$T$53" lockText="1"/>
</file>

<file path=xl/ctrlProps/ctrlProp88.xml><?xml version="1.0" encoding="utf-8"?>
<formControlPr xmlns="http://schemas.microsoft.com/office/spreadsheetml/2009/9/main" objectType="CheckBox" fmlaLink="$T$54" lockText="1"/>
</file>

<file path=xl/ctrlProps/ctrlProp89.xml><?xml version="1.0" encoding="utf-8"?>
<formControlPr xmlns="http://schemas.microsoft.com/office/spreadsheetml/2009/9/main" objectType="CheckBox" fmlaLink="$T$55" lockText="1"/>
</file>

<file path=xl/ctrlProps/ctrlProp9.xml><?xml version="1.0" encoding="utf-8"?>
<formControlPr xmlns="http://schemas.microsoft.com/office/spreadsheetml/2009/9/main" objectType="CheckBox" fmlaLink="Utdata!$DG$2" lockText="1"/>
</file>

<file path=xl/ctrlProps/ctrlProp90.xml><?xml version="1.0" encoding="utf-8"?>
<formControlPr xmlns="http://schemas.microsoft.com/office/spreadsheetml/2009/9/main" objectType="CheckBox" fmlaLink="$T$56" lockText="1"/>
</file>

<file path=xl/ctrlProps/ctrlProp91.xml><?xml version="1.0" encoding="utf-8"?>
<formControlPr xmlns="http://schemas.microsoft.com/office/spreadsheetml/2009/9/main" objectType="CheckBox" fmlaLink="$T$9" lockText="1"/>
</file>

<file path=xl/ctrlProps/ctrlProp92.xml><?xml version="1.0" encoding="utf-8"?>
<formControlPr xmlns="http://schemas.microsoft.com/office/spreadsheetml/2009/9/main" objectType="CheckBox" fmlaLink="$T$57" lockText="1"/>
</file>

<file path=xl/ctrlProps/ctrlProp93.xml><?xml version="1.0" encoding="utf-8"?>
<formControlPr xmlns="http://schemas.microsoft.com/office/spreadsheetml/2009/9/main" objectType="CheckBox" fmlaLink="$T$9" lockText="1"/>
</file>

<file path=xl/ctrlProps/ctrlProp94.xml><?xml version="1.0" encoding="utf-8"?>
<formControlPr xmlns="http://schemas.microsoft.com/office/spreadsheetml/2009/9/main" objectType="CheckBox" fmlaLink="$T$58" lockText="1"/>
</file>

<file path=xl/ctrlProps/ctrlProp95.xml><?xml version="1.0" encoding="utf-8"?>
<formControlPr xmlns="http://schemas.microsoft.com/office/spreadsheetml/2009/9/main" objectType="CheckBox" fmlaLink="$T$9" lockText="1"/>
</file>

<file path=xl/ctrlProps/ctrlProp96.xml><?xml version="1.0" encoding="utf-8"?>
<formControlPr xmlns="http://schemas.microsoft.com/office/spreadsheetml/2009/9/main" objectType="CheckBox" fmlaLink="$T$8" lockText="1"/>
</file>

<file path=xl/ctrlProps/ctrlProp97.xml><?xml version="1.0" encoding="utf-8"?>
<formControlPr xmlns="http://schemas.microsoft.com/office/spreadsheetml/2009/9/main" objectType="CheckBox" fmlaLink="$T$59" lockText="1"/>
</file>

<file path=xl/ctrlProps/ctrlProp98.xml><?xml version="1.0" encoding="utf-8"?>
<formControlPr xmlns="http://schemas.microsoft.com/office/spreadsheetml/2009/9/main" objectType="CheckBox" fmlaLink="$T$9" lockText="1"/>
</file>

<file path=xl/ctrlProps/ctrlProp99.xml><?xml version="1.0" encoding="utf-8"?>
<formControlPr xmlns="http://schemas.microsoft.com/office/spreadsheetml/2009/9/main" objectType="CheckBox" fmlaLink="$T$6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43575" cy="82486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43575" cy="82486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322</xdr:row>
      <xdr:rowOff>0</xdr:rowOff>
    </xdr:from>
    <xdr:to>
      <xdr:col>2</xdr:col>
      <xdr:colOff>9525</xdr:colOff>
      <xdr:row>322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V="1">
          <a:off x="2276475" y="54597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322</xdr:row>
      <xdr:rowOff>0</xdr:rowOff>
    </xdr:from>
    <xdr:to>
      <xdr:col>3</xdr:col>
      <xdr:colOff>0</xdr:colOff>
      <xdr:row>322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3267075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322</xdr:row>
      <xdr:rowOff>0</xdr:rowOff>
    </xdr:from>
    <xdr:to>
      <xdr:col>4</xdr:col>
      <xdr:colOff>0</xdr:colOff>
      <xdr:row>322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4248150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294</xdr:row>
          <xdr:rowOff>0</xdr:rowOff>
        </xdr:from>
        <xdr:to>
          <xdr:col>7</xdr:col>
          <xdr:colOff>57150</xdr:colOff>
          <xdr:row>295</xdr:row>
          <xdr:rowOff>0</xdr:rowOff>
        </xdr:to>
        <xdr:sp macro="" textlink="">
          <xdr:nvSpPr>
            <xdr:cNvPr id="1029" name="Check Box 5" descr="Beslutad av &#10;Länsstyrelse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Beräkningsmodell Älgfrode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295</xdr:row>
          <xdr:rowOff>0</xdr:rowOff>
        </xdr:from>
        <xdr:to>
          <xdr:col>7</xdr:col>
          <xdr:colOff>57150</xdr:colOff>
          <xdr:row>296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Eget förslag (motiveras nedan)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161</xdr:row>
          <xdr:rowOff>9525</xdr:rowOff>
        </xdr:from>
        <xdr:to>
          <xdr:col>2</xdr:col>
          <xdr:colOff>19050</xdr:colOff>
          <xdr:row>161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161</xdr:row>
          <xdr:rowOff>9525</xdr:rowOff>
        </xdr:from>
        <xdr:to>
          <xdr:col>2</xdr:col>
          <xdr:colOff>923925</xdr:colOff>
          <xdr:row>161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161</xdr:row>
          <xdr:rowOff>9525</xdr:rowOff>
        </xdr:from>
        <xdr:to>
          <xdr:col>4</xdr:col>
          <xdr:colOff>19050</xdr:colOff>
          <xdr:row>161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162</xdr:row>
          <xdr:rowOff>9525</xdr:rowOff>
        </xdr:from>
        <xdr:to>
          <xdr:col>2</xdr:col>
          <xdr:colOff>19050</xdr:colOff>
          <xdr:row>162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162</xdr:row>
          <xdr:rowOff>9525</xdr:rowOff>
        </xdr:from>
        <xdr:to>
          <xdr:col>2</xdr:col>
          <xdr:colOff>923925</xdr:colOff>
          <xdr:row>162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162</xdr:row>
          <xdr:rowOff>9525</xdr:rowOff>
        </xdr:from>
        <xdr:to>
          <xdr:col>4</xdr:col>
          <xdr:colOff>19050</xdr:colOff>
          <xdr:row>162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163</xdr:row>
          <xdr:rowOff>9525</xdr:rowOff>
        </xdr:from>
        <xdr:to>
          <xdr:col>2</xdr:col>
          <xdr:colOff>19050</xdr:colOff>
          <xdr:row>163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163</xdr:row>
          <xdr:rowOff>9525</xdr:rowOff>
        </xdr:from>
        <xdr:to>
          <xdr:col>2</xdr:col>
          <xdr:colOff>923925</xdr:colOff>
          <xdr:row>163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163</xdr:row>
          <xdr:rowOff>9525</xdr:rowOff>
        </xdr:from>
        <xdr:to>
          <xdr:col>4</xdr:col>
          <xdr:colOff>19050</xdr:colOff>
          <xdr:row>163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164</xdr:row>
          <xdr:rowOff>9525</xdr:rowOff>
        </xdr:from>
        <xdr:to>
          <xdr:col>2</xdr:col>
          <xdr:colOff>19050</xdr:colOff>
          <xdr:row>164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164</xdr:row>
          <xdr:rowOff>9525</xdr:rowOff>
        </xdr:from>
        <xdr:to>
          <xdr:col>2</xdr:col>
          <xdr:colOff>923925</xdr:colOff>
          <xdr:row>164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164</xdr:row>
          <xdr:rowOff>9525</xdr:rowOff>
        </xdr:from>
        <xdr:to>
          <xdr:col>4</xdr:col>
          <xdr:colOff>19050</xdr:colOff>
          <xdr:row>164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143</xdr:row>
          <xdr:rowOff>9525</xdr:rowOff>
        </xdr:from>
        <xdr:to>
          <xdr:col>2</xdr:col>
          <xdr:colOff>9525</xdr:colOff>
          <xdr:row>143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143</xdr:row>
          <xdr:rowOff>9525</xdr:rowOff>
        </xdr:from>
        <xdr:to>
          <xdr:col>2</xdr:col>
          <xdr:colOff>923925</xdr:colOff>
          <xdr:row>143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143</xdr:row>
          <xdr:rowOff>9525</xdr:rowOff>
        </xdr:from>
        <xdr:to>
          <xdr:col>4</xdr:col>
          <xdr:colOff>9525</xdr:colOff>
          <xdr:row>143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201</xdr:row>
          <xdr:rowOff>9525</xdr:rowOff>
        </xdr:from>
        <xdr:to>
          <xdr:col>2</xdr:col>
          <xdr:colOff>0</xdr:colOff>
          <xdr:row>201</xdr:row>
          <xdr:rowOff>257175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201</xdr:row>
          <xdr:rowOff>9525</xdr:rowOff>
        </xdr:from>
        <xdr:to>
          <xdr:col>2</xdr:col>
          <xdr:colOff>914400</xdr:colOff>
          <xdr:row>201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201</xdr:row>
          <xdr:rowOff>9525</xdr:rowOff>
        </xdr:from>
        <xdr:to>
          <xdr:col>4</xdr:col>
          <xdr:colOff>0</xdr:colOff>
          <xdr:row>201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214</xdr:row>
          <xdr:rowOff>9525</xdr:rowOff>
        </xdr:from>
        <xdr:to>
          <xdr:col>2</xdr:col>
          <xdr:colOff>0</xdr:colOff>
          <xdr:row>214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214</xdr:row>
          <xdr:rowOff>9525</xdr:rowOff>
        </xdr:from>
        <xdr:to>
          <xdr:col>2</xdr:col>
          <xdr:colOff>914400</xdr:colOff>
          <xdr:row>214</xdr:row>
          <xdr:rowOff>257175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215</xdr:row>
          <xdr:rowOff>9525</xdr:rowOff>
        </xdr:from>
        <xdr:to>
          <xdr:col>2</xdr:col>
          <xdr:colOff>0</xdr:colOff>
          <xdr:row>215</xdr:row>
          <xdr:rowOff>257175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215</xdr:row>
          <xdr:rowOff>9525</xdr:rowOff>
        </xdr:from>
        <xdr:to>
          <xdr:col>2</xdr:col>
          <xdr:colOff>914400</xdr:colOff>
          <xdr:row>215</xdr:row>
          <xdr:rowOff>257175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227</xdr:row>
          <xdr:rowOff>9525</xdr:rowOff>
        </xdr:from>
        <xdr:to>
          <xdr:col>2</xdr:col>
          <xdr:colOff>914400</xdr:colOff>
          <xdr:row>227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227</xdr:row>
          <xdr:rowOff>9525</xdr:rowOff>
        </xdr:from>
        <xdr:to>
          <xdr:col>2</xdr:col>
          <xdr:colOff>0</xdr:colOff>
          <xdr:row>227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320</xdr:row>
          <xdr:rowOff>9525</xdr:rowOff>
        </xdr:from>
        <xdr:to>
          <xdr:col>2</xdr:col>
          <xdr:colOff>914400</xdr:colOff>
          <xdr:row>320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320</xdr:row>
          <xdr:rowOff>9525</xdr:rowOff>
        </xdr:from>
        <xdr:to>
          <xdr:col>2</xdr:col>
          <xdr:colOff>0</xdr:colOff>
          <xdr:row>320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320</xdr:row>
          <xdr:rowOff>9525</xdr:rowOff>
        </xdr:from>
        <xdr:to>
          <xdr:col>4</xdr:col>
          <xdr:colOff>0</xdr:colOff>
          <xdr:row>320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321</xdr:row>
          <xdr:rowOff>9525</xdr:rowOff>
        </xdr:from>
        <xdr:to>
          <xdr:col>2</xdr:col>
          <xdr:colOff>0</xdr:colOff>
          <xdr:row>321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321</xdr:row>
          <xdr:rowOff>9525</xdr:rowOff>
        </xdr:from>
        <xdr:to>
          <xdr:col>2</xdr:col>
          <xdr:colOff>914400</xdr:colOff>
          <xdr:row>321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321</xdr:row>
          <xdr:rowOff>9525</xdr:rowOff>
        </xdr:from>
        <xdr:to>
          <xdr:col>4</xdr:col>
          <xdr:colOff>0</xdr:colOff>
          <xdr:row>321</xdr:row>
          <xdr:rowOff>257175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3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322</xdr:row>
          <xdr:rowOff>9525</xdr:rowOff>
        </xdr:from>
        <xdr:to>
          <xdr:col>2</xdr:col>
          <xdr:colOff>0</xdr:colOff>
          <xdr:row>322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3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322</xdr:row>
          <xdr:rowOff>9525</xdr:rowOff>
        </xdr:from>
        <xdr:to>
          <xdr:col>2</xdr:col>
          <xdr:colOff>914400</xdr:colOff>
          <xdr:row>322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3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322</xdr:row>
          <xdr:rowOff>9525</xdr:rowOff>
        </xdr:from>
        <xdr:to>
          <xdr:col>4</xdr:col>
          <xdr:colOff>0</xdr:colOff>
          <xdr:row>322</xdr:row>
          <xdr:rowOff>257175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323</xdr:row>
          <xdr:rowOff>9525</xdr:rowOff>
        </xdr:from>
        <xdr:to>
          <xdr:col>2</xdr:col>
          <xdr:colOff>0</xdr:colOff>
          <xdr:row>323</xdr:row>
          <xdr:rowOff>257175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3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323</xdr:row>
          <xdr:rowOff>9525</xdr:rowOff>
        </xdr:from>
        <xdr:to>
          <xdr:col>2</xdr:col>
          <xdr:colOff>914400</xdr:colOff>
          <xdr:row>323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323</xdr:row>
          <xdr:rowOff>9525</xdr:rowOff>
        </xdr:from>
        <xdr:to>
          <xdr:col>4</xdr:col>
          <xdr:colOff>0</xdr:colOff>
          <xdr:row>323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324</xdr:row>
          <xdr:rowOff>9525</xdr:rowOff>
        </xdr:from>
        <xdr:to>
          <xdr:col>2</xdr:col>
          <xdr:colOff>0</xdr:colOff>
          <xdr:row>324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324</xdr:row>
          <xdr:rowOff>9525</xdr:rowOff>
        </xdr:from>
        <xdr:to>
          <xdr:col>2</xdr:col>
          <xdr:colOff>914400</xdr:colOff>
          <xdr:row>324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324</xdr:row>
          <xdr:rowOff>9525</xdr:rowOff>
        </xdr:from>
        <xdr:to>
          <xdr:col>4</xdr:col>
          <xdr:colOff>0</xdr:colOff>
          <xdr:row>324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325</xdr:row>
          <xdr:rowOff>9525</xdr:rowOff>
        </xdr:from>
        <xdr:to>
          <xdr:col>2</xdr:col>
          <xdr:colOff>0</xdr:colOff>
          <xdr:row>325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325</xdr:row>
          <xdr:rowOff>9525</xdr:rowOff>
        </xdr:from>
        <xdr:to>
          <xdr:col>2</xdr:col>
          <xdr:colOff>914400</xdr:colOff>
          <xdr:row>325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325</xdr:row>
          <xdr:rowOff>9525</xdr:rowOff>
        </xdr:from>
        <xdr:to>
          <xdr:col>4</xdr:col>
          <xdr:colOff>0</xdr:colOff>
          <xdr:row>325</xdr:row>
          <xdr:rowOff>257175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326</xdr:row>
          <xdr:rowOff>9525</xdr:rowOff>
        </xdr:from>
        <xdr:to>
          <xdr:col>2</xdr:col>
          <xdr:colOff>0</xdr:colOff>
          <xdr:row>326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326</xdr:row>
          <xdr:rowOff>9525</xdr:rowOff>
        </xdr:from>
        <xdr:to>
          <xdr:col>2</xdr:col>
          <xdr:colOff>914400</xdr:colOff>
          <xdr:row>326</xdr:row>
          <xdr:rowOff>257175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3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326</xdr:row>
          <xdr:rowOff>9525</xdr:rowOff>
        </xdr:from>
        <xdr:to>
          <xdr:col>4</xdr:col>
          <xdr:colOff>0</xdr:colOff>
          <xdr:row>326</xdr:row>
          <xdr:rowOff>257175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9525</xdr:rowOff>
        </xdr:from>
        <xdr:to>
          <xdr:col>2</xdr:col>
          <xdr:colOff>9525</xdr:colOff>
          <xdr:row>48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923925</xdr:colOff>
          <xdr:row>48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9525</xdr:rowOff>
        </xdr:from>
        <xdr:to>
          <xdr:col>4</xdr:col>
          <xdr:colOff>9525</xdr:colOff>
          <xdr:row>48</xdr:row>
          <xdr:rowOff>257175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367</xdr:row>
          <xdr:rowOff>9525</xdr:rowOff>
        </xdr:from>
        <xdr:to>
          <xdr:col>6</xdr:col>
          <xdr:colOff>0</xdr:colOff>
          <xdr:row>367</xdr:row>
          <xdr:rowOff>257175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3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367</xdr:row>
          <xdr:rowOff>9525</xdr:rowOff>
        </xdr:from>
        <xdr:to>
          <xdr:col>7</xdr:col>
          <xdr:colOff>0</xdr:colOff>
          <xdr:row>367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3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368</xdr:row>
          <xdr:rowOff>9525</xdr:rowOff>
        </xdr:from>
        <xdr:to>
          <xdr:col>6</xdr:col>
          <xdr:colOff>0</xdr:colOff>
          <xdr:row>368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3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368</xdr:row>
          <xdr:rowOff>9525</xdr:rowOff>
        </xdr:from>
        <xdr:to>
          <xdr:col>7</xdr:col>
          <xdr:colOff>0</xdr:colOff>
          <xdr:row>368</xdr:row>
          <xdr:rowOff>257175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3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990600</xdr:colOff>
      <xdr:row>36</xdr:row>
      <xdr:rowOff>219075</xdr:rowOff>
    </xdr:from>
    <xdr:ext cx="7115175" cy="3762375"/>
    <xdr:pic>
      <xdr:nvPicPr>
        <xdr:cNvPr id="58" name="Bildobjekt 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15175" cy="3762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19051</xdr:rowOff>
    </xdr:from>
    <xdr:to>
      <xdr:col>9</xdr:col>
      <xdr:colOff>0</xdr:colOff>
      <xdr:row>20</xdr:row>
      <xdr:rowOff>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20</xdr:row>
      <xdr:rowOff>76200</xdr:rowOff>
    </xdr:from>
    <xdr:to>
      <xdr:col>9</xdr:col>
      <xdr:colOff>9525</xdr:colOff>
      <xdr:row>41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47</xdr:row>
      <xdr:rowOff>28575</xdr:rowOff>
    </xdr:from>
    <xdr:to>
      <xdr:col>8</xdr:col>
      <xdr:colOff>600075</xdr:colOff>
      <xdr:row>60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0</xdr:row>
      <xdr:rowOff>19051</xdr:rowOff>
    </xdr:from>
    <xdr:to>
      <xdr:col>19</xdr:col>
      <xdr:colOff>28575</xdr:colOff>
      <xdr:row>20</xdr:row>
      <xdr:rowOff>19051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66675</xdr:colOff>
      <xdr:row>20</xdr:row>
      <xdr:rowOff>85725</xdr:rowOff>
    </xdr:from>
    <xdr:to>
      <xdr:col>19</xdr:col>
      <xdr:colOff>38100</xdr:colOff>
      <xdr:row>41</xdr:row>
      <xdr:rowOff>9525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23</xdr:row>
      <xdr:rowOff>161925</xdr:rowOff>
    </xdr:to>
    <xdr:graphicFrame macro="">
      <xdr:nvGraphicFramePr>
        <xdr:cNvPr id="2" name="Diagram 1" title="Kalvvikter i k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9525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600075</xdr:colOff>
          <xdr:row>3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C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3</xdr:col>
          <xdr:colOff>600075</xdr:colOff>
          <xdr:row>4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C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9525</xdr:rowOff>
        </xdr:from>
        <xdr:to>
          <xdr:col>3</xdr:col>
          <xdr:colOff>600075</xdr:colOff>
          <xdr:row>5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C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3</xdr:col>
          <xdr:colOff>600075</xdr:colOff>
          <xdr:row>6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C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600075</xdr:colOff>
          <xdr:row>7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C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600075</xdr:colOff>
          <xdr:row>8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C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C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C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C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C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C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C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C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C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C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9525</xdr:rowOff>
        </xdr:from>
        <xdr:to>
          <xdr:col>3</xdr:col>
          <xdr:colOff>600075</xdr:colOff>
          <xdr:row>27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C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3</xdr:col>
          <xdr:colOff>600075</xdr:colOff>
          <xdr:row>28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C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3</xdr:col>
          <xdr:colOff>600075</xdr:colOff>
          <xdr:row>29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C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9525</xdr:rowOff>
        </xdr:from>
        <xdr:to>
          <xdr:col>3</xdr:col>
          <xdr:colOff>600075</xdr:colOff>
          <xdr:row>30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C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9525</xdr:rowOff>
        </xdr:from>
        <xdr:to>
          <xdr:col>3</xdr:col>
          <xdr:colOff>600075</xdr:colOff>
          <xdr:row>31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C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9525</xdr:rowOff>
        </xdr:from>
        <xdr:to>
          <xdr:col>3</xdr:col>
          <xdr:colOff>600075</xdr:colOff>
          <xdr:row>32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C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C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C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C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C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C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C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C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C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C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3</xdr:col>
          <xdr:colOff>600075</xdr:colOff>
          <xdr:row>51</xdr:row>
          <xdr:rowOff>38100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C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3</xdr:col>
          <xdr:colOff>600075</xdr:colOff>
          <xdr:row>52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C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3</xdr:col>
          <xdr:colOff>600075</xdr:colOff>
          <xdr:row>53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C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9525</xdr:rowOff>
        </xdr:from>
        <xdr:to>
          <xdr:col>3</xdr:col>
          <xdr:colOff>600075</xdr:colOff>
          <xdr:row>54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C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9525</xdr:rowOff>
        </xdr:from>
        <xdr:to>
          <xdr:col>3</xdr:col>
          <xdr:colOff>600075</xdr:colOff>
          <xdr:row>55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C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9525</xdr:rowOff>
        </xdr:from>
        <xdr:to>
          <xdr:col>3</xdr:col>
          <xdr:colOff>600075</xdr:colOff>
          <xdr:row>56</xdr:row>
          <xdr:rowOff>38100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C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C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C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C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C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C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C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C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C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C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9525</xdr:rowOff>
        </xdr:from>
        <xdr:to>
          <xdr:col>3</xdr:col>
          <xdr:colOff>600075</xdr:colOff>
          <xdr:row>75</xdr:row>
          <xdr:rowOff>38100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C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9525</xdr:rowOff>
        </xdr:from>
        <xdr:to>
          <xdr:col>3</xdr:col>
          <xdr:colOff>600075</xdr:colOff>
          <xdr:row>76</xdr:row>
          <xdr:rowOff>38100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C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3</xdr:col>
          <xdr:colOff>600075</xdr:colOff>
          <xdr:row>77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C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9525</xdr:rowOff>
        </xdr:from>
        <xdr:to>
          <xdr:col>3</xdr:col>
          <xdr:colOff>600075</xdr:colOff>
          <xdr:row>78</xdr:row>
          <xdr:rowOff>38100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C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78</xdr:row>
          <xdr:rowOff>9525</xdr:rowOff>
        </xdr:from>
        <xdr:to>
          <xdr:col>3</xdr:col>
          <xdr:colOff>600075</xdr:colOff>
          <xdr:row>79</xdr:row>
          <xdr:rowOff>38100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C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9525</xdr:rowOff>
        </xdr:from>
        <xdr:to>
          <xdr:col>3</xdr:col>
          <xdr:colOff>600075</xdr:colOff>
          <xdr:row>80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C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C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C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C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C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C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C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C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C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C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98</xdr:row>
          <xdr:rowOff>9525</xdr:rowOff>
        </xdr:from>
        <xdr:to>
          <xdr:col>3</xdr:col>
          <xdr:colOff>600075</xdr:colOff>
          <xdr:row>99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C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99</xdr:row>
          <xdr:rowOff>9525</xdr:rowOff>
        </xdr:from>
        <xdr:to>
          <xdr:col>3</xdr:col>
          <xdr:colOff>600075</xdr:colOff>
          <xdr:row>100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C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100</xdr:row>
          <xdr:rowOff>9525</xdr:rowOff>
        </xdr:from>
        <xdr:to>
          <xdr:col>3</xdr:col>
          <xdr:colOff>600075</xdr:colOff>
          <xdr:row>101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C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101</xdr:row>
          <xdr:rowOff>9525</xdr:rowOff>
        </xdr:from>
        <xdr:to>
          <xdr:col>3</xdr:col>
          <xdr:colOff>600075</xdr:colOff>
          <xdr:row>102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C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102</xdr:row>
          <xdr:rowOff>9525</xdr:rowOff>
        </xdr:from>
        <xdr:to>
          <xdr:col>3</xdr:col>
          <xdr:colOff>600075</xdr:colOff>
          <xdr:row>103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C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9525</xdr:rowOff>
        </xdr:from>
        <xdr:to>
          <xdr:col>3</xdr:col>
          <xdr:colOff>600075</xdr:colOff>
          <xdr:row>104</xdr:row>
          <xdr:rowOff>38100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C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C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C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C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C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C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C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C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C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C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122</xdr:row>
          <xdr:rowOff>9525</xdr:rowOff>
        </xdr:from>
        <xdr:to>
          <xdr:col>3</xdr:col>
          <xdr:colOff>600075</xdr:colOff>
          <xdr:row>123</xdr:row>
          <xdr:rowOff>38100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C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123</xdr:row>
          <xdr:rowOff>9525</xdr:rowOff>
        </xdr:from>
        <xdr:to>
          <xdr:col>3</xdr:col>
          <xdr:colOff>600075</xdr:colOff>
          <xdr:row>124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C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124</xdr:row>
          <xdr:rowOff>9525</xdr:rowOff>
        </xdr:from>
        <xdr:to>
          <xdr:col>3</xdr:col>
          <xdr:colOff>600075</xdr:colOff>
          <xdr:row>125</xdr:row>
          <xdr:rowOff>38100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C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125</xdr:row>
          <xdr:rowOff>9525</xdr:rowOff>
        </xdr:from>
        <xdr:to>
          <xdr:col>3</xdr:col>
          <xdr:colOff>600075</xdr:colOff>
          <xdr:row>126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C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126</xdr:row>
          <xdr:rowOff>9525</xdr:rowOff>
        </xdr:from>
        <xdr:to>
          <xdr:col>3</xdr:col>
          <xdr:colOff>600075</xdr:colOff>
          <xdr:row>127</xdr:row>
          <xdr:rowOff>38100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C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127</xdr:row>
          <xdr:rowOff>9525</xdr:rowOff>
        </xdr:from>
        <xdr:to>
          <xdr:col>3</xdr:col>
          <xdr:colOff>600075</xdr:colOff>
          <xdr:row>128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C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C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C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C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C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C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C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C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C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C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C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C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C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C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C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C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C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C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C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C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admin.lansstyrelsen.se/Users/660219-001/Downloads/&#196;FPmall_2014_Ver%201_8_uppdaterad_2014-06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  <cell r="D3" t="str">
            <v>Välj i lista</v>
          </cell>
        </row>
        <row r="5">
          <cell r="C5" t="str">
            <v>Tallar %</v>
          </cell>
          <cell r="D5" t="str">
            <v>RASE, andel ytor med god konkurrensstatus, %</v>
          </cell>
        </row>
        <row r="6">
          <cell r="C6" t="str">
            <v>Granar %</v>
          </cell>
          <cell r="D6" t="str">
            <v>Försommarbete, färska skador i %</v>
          </cell>
        </row>
        <row r="7">
          <cell r="C7" t="str">
            <v>Produktionsstammar %</v>
          </cell>
          <cell r="D7" t="str">
            <v>Ståndortsanpassning, andel ytor med rätt trsl, %</v>
          </cell>
        </row>
        <row r="8">
          <cell r="D8" t="str">
            <v>Föryngringsframgång, %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gdata@lansstyrelsen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8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63" Type="http://schemas.openxmlformats.org/officeDocument/2006/relationships/ctrlProp" Target="../ctrlProps/ctrlProp115.xml"/><Relationship Id="rId68" Type="http://schemas.openxmlformats.org/officeDocument/2006/relationships/ctrlProp" Target="../ctrlProps/ctrlProp120.xml"/><Relationship Id="rId76" Type="http://schemas.openxmlformats.org/officeDocument/2006/relationships/ctrlProp" Target="../ctrlProps/ctrlProp128.xml"/><Relationship Id="rId84" Type="http://schemas.openxmlformats.org/officeDocument/2006/relationships/ctrlProp" Target="../ctrlProps/ctrlProp136.xml"/><Relationship Id="rId89" Type="http://schemas.openxmlformats.org/officeDocument/2006/relationships/ctrlProp" Target="../ctrlProps/ctrlProp141.xml"/><Relationship Id="rId97" Type="http://schemas.openxmlformats.org/officeDocument/2006/relationships/ctrlProp" Target="../ctrlProps/ctrlProp149.xml"/><Relationship Id="rId7" Type="http://schemas.openxmlformats.org/officeDocument/2006/relationships/ctrlProp" Target="../ctrlProps/ctrlProp59.xml"/><Relationship Id="rId71" Type="http://schemas.openxmlformats.org/officeDocument/2006/relationships/ctrlProp" Target="../ctrlProps/ctrlProp123.xml"/><Relationship Id="rId92" Type="http://schemas.openxmlformats.org/officeDocument/2006/relationships/ctrlProp" Target="../ctrlProps/ctrlProp14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8.xml"/><Relationship Id="rId29" Type="http://schemas.openxmlformats.org/officeDocument/2006/relationships/ctrlProp" Target="../ctrlProps/ctrlProp81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66" Type="http://schemas.openxmlformats.org/officeDocument/2006/relationships/ctrlProp" Target="../ctrlProps/ctrlProp118.xml"/><Relationship Id="rId74" Type="http://schemas.openxmlformats.org/officeDocument/2006/relationships/ctrlProp" Target="../ctrlProps/ctrlProp126.xml"/><Relationship Id="rId79" Type="http://schemas.openxmlformats.org/officeDocument/2006/relationships/ctrlProp" Target="../ctrlProps/ctrlProp131.xml"/><Relationship Id="rId87" Type="http://schemas.openxmlformats.org/officeDocument/2006/relationships/ctrlProp" Target="../ctrlProps/ctrlProp139.xml"/><Relationship Id="rId102" Type="http://schemas.openxmlformats.org/officeDocument/2006/relationships/ctrlProp" Target="../ctrlProps/ctrlProp154.xml"/><Relationship Id="rId5" Type="http://schemas.openxmlformats.org/officeDocument/2006/relationships/ctrlProp" Target="../ctrlProps/ctrlProp57.xml"/><Relationship Id="rId61" Type="http://schemas.openxmlformats.org/officeDocument/2006/relationships/ctrlProp" Target="../ctrlProps/ctrlProp113.xml"/><Relationship Id="rId82" Type="http://schemas.openxmlformats.org/officeDocument/2006/relationships/ctrlProp" Target="../ctrlProps/ctrlProp134.xml"/><Relationship Id="rId90" Type="http://schemas.openxmlformats.org/officeDocument/2006/relationships/ctrlProp" Target="../ctrlProps/ctrlProp142.xml"/><Relationship Id="rId95" Type="http://schemas.openxmlformats.org/officeDocument/2006/relationships/ctrlProp" Target="../ctrlProps/ctrlProp147.xml"/><Relationship Id="rId19" Type="http://schemas.openxmlformats.org/officeDocument/2006/relationships/ctrlProp" Target="../ctrlProps/ctrlProp7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64" Type="http://schemas.openxmlformats.org/officeDocument/2006/relationships/ctrlProp" Target="../ctrlProps/ctrlProp116.xml"/><Relationship Id="rId69" Type="http://schemas.openxmlformats.org/officeDocument/2006/relationships/ctrlProp" Target="../ctrlProps/ctrlProp121.xml"/><Relationship Id="rId77" Type="http://schemas.openxmlformats.org/officeDocument/2006/relationships/ctrlProp" Target="../ctrlProps/ctrlProp129.xml"/><Relationship Id="rId100" Type="http://schemas.openxmlformats.org/officeDocument/2006/relationships/ctrlProp" Target="../ctrlProps/ctrlProp152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72" Type="http://schemas.openxmlformats.org/officeDocument/2006/relationships/ctrlProp" Target="../ctrlProps/ctrlProp124.xml"/><Relationship Id="rId80" Type="http://schemas.openxmlformats.org/officeDocument/2006/relationships/ctrlProp" Target="../ctrlProps/ctrlProp132.xml"/><Relationship Id="rId85" Type="http://schemas.openxmlformats.org/officeDocument/2006/relationships/ctrlProp" Target="../ctrlProps/ctrlProp137.xml"/><Relationship Id="rId93" Type="http://schemas.openxmlformats.org/officeDocument/2006/relationships/ctrlProp" Target="../ctrlProps/ctrlProp145.xml"/><Relationship Id="rId98" Type="http://schemas.openxmlformats.org/officeDocument/2006/relationships/ctrlProp" Target="../ctrlProps/ctrlProp150.xml"/><Relationship Id="rId3" Type="http://schemas.openxmlformats.org/officeDocument/2006/relationships/ctrlProp" Target="../ctrlProps/ctrlProp55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59" Type="http://schemas.openxmlformats.org/officeDocument/2006/relationships/ctrlProp" Target="../ctrlProps/ctrlProp111.xml"/><Relationship Id="rId67" Type="http://schemas.openxmlformats.org/officeDocument/2006/relationships/ctrlProp" Target="../ctrlProps/ctrlProp119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62" Type="http://schemas.openxmlformats.org/officeDocument/2006/relationships/ctrlProp" Target="../ctrlProps/ctrlProp114.xml"/><Relationship Id="rId70" Type="http://schemas.openxmlformats.org/officeDocument/2006/relationships/ctrlProp" Target="../ctrlProps/ctrlProp122.xml"/><Relationship Id="rId75" Type="http://schemas.openxmlformats.org/officeDocument/2006/relationships/ctrlProp" Target="../ctrlProps/ctrlProp127.xml"/><Relationship Id="rId83" Type="http://schemas.openxmlformats.org/officeDocument/2006/relationships/ctrlProp" Target="../ctrlProps/ctrlProp135.xml"/><Relationship Id="rId88" Type="http://schemas.openxmlformats.org/officeDocument/2006/relationships/ctrlProp" Target="../ctrlProps/ctrlProp140.xml"/><Relationship Id="rId91" Type="http://schemas.openxmlformats.org/officeDocument/2006/relationships/ctrlProp" Target="../ctrlProps/ctrlProp143.xml"/><Relationship Id="rId96" Type="http://schemas.openxmlformats.org/officeDocument/2006/relationships/ctrlProp" Target="../ctrlProps/ctrlProp148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60" Type="http://schemas.openxmlformats.org/officeDocument/2006/relationships/ctrlProp" Target="../ctrlProps/ctrlProp112.xml"/><Relationship Id="rId65" Type="http://schemas.openxmlformats.org/officeDocument/2006/relationships/ctrlProp" Target="../ctrlProps/ctrlProp117.xml"/><Relationship Id="rId73" Type="http://schemas.openxmlformats.org/officeDocument/2006/relationships/ctrlProp" Target="../ctrlProps/ctrlProp125.xml"/><Relationship Id="rId78" Type="http://schemas.openxmlformats.org/officeDocument/2006/relationships/ctrlProp" Target="../ctrlProps/ctrlProp130.xml"/><Relationship Id="rId81" Type="http://schemas.openxmlformats.org/officeDocument/2006/relationships/ctrlProp" Target="../ctrlProps/ctrlProp133.xml"/><Relationship Id="rId86" Type="http://schemas.openxmlformats.org/officeDocument/2006/relationships/ctrlProp" Target="../ctrlProps/ctrlProp138.xml"/><Relationship Id="rId94" Type="http://schemas.openxmlformats.org/officeDocument/2006/relationships/ctrlProp" Target="../ctrlProps/ctrlProp146.xml"/><Relationship Id="rId99" Type="http://schemas.openxmlformats.org/officeDocument/2006/relationships/ctrlProp" Target="../ctrlProps/ctrlProp151.xml"/><Relationship Id="rId101" Type="http://schemas.openxmlformats.org/officeDocument/2006/relationships/ctrlProp" Target="../ctrlProps/ctrlProp153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9" Type="http://schemas.openxmlformats.org/officeDocument/2006/relationships/ctrlProp" Target="../ctrlProps/ctrlProp9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9" Type="http://schemas.openxmlformats.org/officeDocument/2006/relationships/ctrlProp" Target="../ctrlProps/ctrlProp33.xm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42" Type="http://schemas.openxmlformats.org/officeDocument/2006/relationships/ctrlProp" Target="../ctrlProps/ctrlProp36.xml"/><Relationship Id="rId47" Type="http://schemas.openxmlformats.org/officeDocument/2006/relationships/ctrlProp" Target="../ctrlProps/ctrlProp41.xml"/><Relationship Id="rId50" Type="http://schemas.openxmlformats.org/officeDocument/2006/relationships/ctrlProp" Target="../ctrlProps/ctrlProp44.xml"/><Relationship Id="rId55" Type="http://schemas.openxmlformats.org/officeDocument/2006/relationships/ctrlProp" Target="../ctrlProps/ctrlProp49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46" Type="http://schemas.openxmlformats.org/officeDocument/2006/relationships/ctrlProp" Target="../ctrlProps/ctrlProp40.xml"/><Relationship Id="rId59" Type="http://schemas.openxmlformats.org/officeDocument/2006/relationships/ctrlProp" Target="../ctrlProps/ctrlProp53.xml"/><Relationship Id="rId2" Type="http://schemas.openxmlformats.org/officeDocument/2006/relationships/hyperlink" Target="http://www.naturforvaltning.se/vad-vi-goer/aelgfrode.aspx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41" Type="http://schemas.openxmlformats.org/officeDocument/2006/relationships/ctrlProp" Target="../ctrlProps/ctrlProp35.xml"/><Relationship Id="rId54" Type="http://schemas.openxmlformats.org/officeDocument/2006/relationships/ctrlProp" Target="../ctrlProps/ctrlProp48.xml"/><Relationship Id="rId1" Type="http://schemas.openxmlformats.org/officeDocument/2006/relationships/hyperlink" Target="http://www.skogsstyrelsen.se/foderprognoser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53" Type="http://schemas.openxmlformats.org/officeDocument/2006/relationships/ctrlProp" Target="../ctrlProps/ctrlProp47.xml"/><Relationship Id="rId58" Type="http://schemas.openxmlformats.org/officeDocument/2006/relationships/ctrlProp" Target="../ctrlProps/ctrlProp52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49" Type="http://schemas.openxmlformats.org/officeDocument/2006/relationships/ctrlProp" Target="../ctrlProps/ctrlProp43.xml"/><Relationship Id="rId57" Type="http://schemas.openxmlformats.org/officeDocument/2006/relationships/ctrlProp" Target="../ctrlProps/ctrlProp51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4" Type="http://schemas.openxmlformats.org/officeDocument/2006/relationships/ctrlProp" Target="../ctrlProps/ctrlProp38.xml"/><Relationship Id="rId52" Type="http://schemas.openxmlformats.org/officeDocument/2006/relationships/ctrlProp" Target="../ctrlProps/ctrlProp46.xml"/><Relationship Id="rId60" Type="http://schemas.openxmlformats.org/officeDocument/2006/relationships/ctrlProp" Target="../ctrlProps/ctrlProp54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Relationship Id="rId48" Type="http://schemas.openxmlformats.org/officeDocument/2006/relationships/ctrlProp" Target="../ctrlProps/ctrlProp42.xml"/><Relationship Id="rId56" Type="http://schemas.openxmlformats.org/officeDocument/2006/relationships/ctrlProp" Target="../ctrlProps/ctrlProp50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3" Type="http://schemas.openxmlformats.org/officeDocument/2006/relationships/hyperlink" Target="http://www.skogsstyrelsen.se/foderprognoser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E17" sqref="E17"/>
    </sheetView>
  </sheetViews>
  <sheetFormatPr defaultRowHeight="15" x14ac:dyDescent="0.25"/>
  <cols>
    <col min="1" max="1" width="72.140625" style="71" bestFit="1" customWidth="1"/>
    <col min="4" max="4" width="32.140625" bestFit="1" customWidth="1"/>
    <col min="5" max="5" width="102" bestFit="1" customWidth="1"/>
    <col min="6" max="6" width="20.140625" bestFit="1" customWidth="1"/>
  </cols>
  <sheetData>
    <row r="1" spans="1:6" ht="18.75" x14ac:dyDescent="0.3">
      <c r="A1" s="72" t="s">
        <v>0</v>
      </c>
      <c r="D1" s="263" t="s">
        <v>1131</v>
      </c>
      <c r="E1" s="263" t="s">
        <v>1132</v>
      </c>
      <c r="F1" s="263" t="s">
        <v>1133</v>
      </c>
    </row>
    <row r="2" spans="1:6" ht="18.75" x14ac:dyDescent="0.3">
      <c r="A2" s="72"/>
      <c r="D2" t="s">
        <v>1134</v>
      </c>
      <c r="E2" t="s">
        <v>1135</v>
      </c>
      <c r="F2" t="s">
        <v>1136</v>
      </c>
    </row>
    <row r="3" spans="1:6" x14ac:dyDescent="0.25">
      <c r="A3" s="251" t="s">
        <v>1</v>
      </c>
      <c r="E3" t="s">
        <v>1137</v>
      </c>
      <c r="F3" t="s">
        <v>1138</v>
      </c>
    </row>
    <row r="4" spans="1:6" x14ac:dyDescent="0.25">
      <c r="A4" s="252" t="s">
        <v>1111</v>
      </c>
      <c r="E4" t="s">
        <v>1139</v>
      </c>
      <c r="F4" t="s">
        <v>1140</v>
      </c>
    </row>
    <row r="5" spans="1:6" x14ac:dyDescent="0.25">
      <c r="A5" s="253" t="s">
        <v>1112</v>
      </c>
      <c r="E5" t="s">
        <v>1141</v>
      </c>
      <c r="F5" t="s">
        <v>1142</v>
      </c>
    </row>
    <row r="6" spans="1:6" x14ac:dyDescent="0.25">
      <c r="A6" s="254" t="s">
        <v>1113</v>
      </c>
      <c r="D6" s="71"/>
      <c r="E6" s="71" t="s">
        <v>1144</v>
      </c>
      <c r="F6" s="71" t="s">
        <v>1145</v>
      </c>
    </row>
    <row r="7" spans="1:6" x14ac:dyDescent="0.25">
      <c r="A7" s="255" t="s">
        <v>1114</v>
      </c>
      <c r="E7" s="71" t="s">
        <v>1143</v>
      </c>
      <c r="F7" s="71" t="s">
        <v>1152</v>
      </c>
    </row>
    <row r="8" spans="1:6" x14ac:dyDescent="0.25">
      <c r="A8" s="256" t="s">
        <v>1115</v>
      </c>
      <c r="E8" s="71" t="s">
        <v>1146</v>
      </c>
      <c r="F8" s="71" t="s">
        <v>1153</v>
      </c>
    </row>
    <row r="9" spans="1:6" x14ac:dyDescent="0.25">
      <c r="A9" s="257" t="s">
        <v>1116</v>
      </c>
      <c r="E9" s="71" t="s">
        <v>1147</v>
      </c>
      <c r="F9" s="71" t="s">
        <v>1148</v>
      </c>
    </row>
    <row r="10" spans="1:6" x14ac:dyDescent="0.25">
      <c r="A10" s="4"/>
      <c r="E10" t="s">
        <v>1156</v>
      </c>
      <c r="F10" s="71" t="s">
        <v>1155</v>
      </c>
    </row>
    <row r="11" spans="1:6" ht="30" x14ac:dyDescent="0.25">
      <c r="A11" s="251" t="s">
        <v>1127</v>
      </c>
      <c r="D11" t="s">
        <v>1149</v>
      </c>
      <c r="E11" t="s">
        <v>1150</v>
      </c>
      <c r="F11" s="71" t="s">
        <v>1153</v>
      </c>
    </row>
    <row r="12" spans="1:6" x14ac:dyDescent="0.25">
      <c r="A12" s="4"/>
      <c r="E12" t="s">
        <v>1151</v>
      </c>
      <c r="F12" t="s">
        <v>1148</v>
      </c>
    </row>
    <row r="13" spans="1:6" ht="30" x14ac:dyDescent="0.25">
      <c r="A13" s="251" t="s">
        <v>1128</v>
      </c>
      <c r="E13" t="s">
        <v>1154</v>
      </c>
      <c r="F13" t="s">
        <v>1136</v>
      </c>
    </row>
    <row r="14" spans="1:6" x14ac:dyDescent="0.25">
      <c r="A14" s="4"/>
    </row>
    <row r="15" spans="1:6" x14ac:dyDescent="0.25">
      <c r="A15" s="258" t="s">
        <v>1117</v>
      </c>
    </row>
    <row r="16" spans="1:6" x14ac:dyDescent="0.25">
      <c r="A16" s="259" t="s">
        <v>1118</v>
      </c>
    </row>
    <row r="17" spans="1:1" x14ac:dyDescent="0.25">
      <c r="A17" s="259" t="s">
        <v>1129</v>
      </c>
    </row>
    <row r="18" spans="1:1" ht="45" x14ac:dyDescent="0.25">
      <c r="A18" s="260" t="s">
        <v>1119</v>
      </c>
    </row>
    <row r="19" spans="1:1" ht="30" x14ac:dyDescent="0.25">
      <c r="A19" s="259" t="s">
        <v>1120</v>
      </c>
    </row>
    <row r="20" spans="1:1" x14ac:dyDescent="0.25">
      <c r="A20" s="259" t="s">
        <v>1121</v>
      </c>
    </row>
    <row r="21" spans="1:1" ht="30" x14ac:dyDescent="0.25">
      <c r="A21" s="259" t="s">
        <v>1122</v>
      </c>
    </row>
    <row r="22" spans="1:1" x14ac:dyDescent="0.25">
      <c r="A22" s="4"/>
    </row>
    <row r="23" spans="1:1" x14ac:dyDescent="0.25">
      <c r="A23" s="258" t="s">
        <v>1123</v>
      </c>
    </row>
    <row r="24" spans="1:1" ht="45" x14ac:dyDescent="0.25">
      <c r="A24" s="261" t="s">
        <v>1124</v>
      </c>
    </row>
    <row r="25" spans="1:1" ht="30" x14ac:dyDescent="0.25">
      <c r="A25" s="4" t="s">
        <v>1125</v>
      </c>
    </row>
    <row r="26" spans="1:1" x14ac:dyDescent="0.25">
      <c r="A26" s="262" t="s">
        <v>1126</v>
      </c>
    </row>
  </sheetData>
  <sheetProtection password="DB3D" sheet="1" objects="1" scenarios="1"/>
  <hyperlinks>
    <hyperlink ref="A26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29:K30"/>
  <sheetViews>
    <sheetView workbookViewId="0">
      <selection activeCell="G30" sqref="G30 G30"/>
    </sheetView>
  </sheetViews>
  <sheetFormatPr defaultRowHeight="15" x14ac:dyDescent="0.25"/>
  <sheetData>
    <row r="29" spans="7:11" x14ac:dyDescent="0.25">
      <c r="K29" s="71"/>
    </row>
    <row r="30" spans="7:11" x14ac:dyDescent="0.25">
      <c r="G30" s="71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G28:L37"/>
  <sheetViews>
    <sheetView workbookViewId="0">
      <selection activeCell="G28" sqref="G28 G28"/>
    </sheetView>
  </sheetViews>
  <sheetFormatPr defaultRowHeight="15" x14ac:dyDescent="0.25"/>
  <sheetData>
    <row r="28" spans="7:7" x14ac:dyDescent="0.25">
      <c r="G28" s="71"/>
    </row>
    <row r="37" spans="12:12" x14ac:dyDescent="0.25">
      <c r="L37" s="71"/>
    </row>
  </sheetData>
  <sheetProtection password="DB3D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1:O41"/>
  <sheetViews>
    <sheetView workbookViewId="0">
      <selection activeCell="F31" sqref="F31 F31"/>
    </sheetView>
  </sheetViews>
  <sheetFormatPr defaultRowHeight="15" x14ac:dyDescent="0.25"/>
  <cols>
    <col min="1" max="8" width="9.140625" style="71" customWidth="1"/>
    <col min="9" max="9" width="13.7109375" style="71" customWidth="1"/>
  </cols>
  <sheetData>
    <row r="41" spans="15:15" x14ac:dyDescent="0.25">
      <c r="O41" s="71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43"/>
  <sheetViews>
    <sheetView topLeftCell="B1" workbookViewId="0">
      <selection activeCell="N34" sqref="N34 N34"/>
    </sheetView>
  </sheetViews>
  <sheetFormatPr defaultRowHeight="15" x14ac:dyDescent="0.25"/>
  <cols>
    <col min="1" max="1" width="15.28515625" style="71" bestFit="1" customWidth="1"/>
    <col min="2" max="2" width="53.28515625" style="71" bestFit="1" customWidth="1"/>
    <col min="3" max="3" width="34.5703125" style="71" customWidth="1"/>
    <col min="4" max="4" width="10.85546875" style="71" bestFit="1" customWidth="1"/>
    <col min="5" max="5" width="22.28515625" style="71" customWidth="1"/>
    <col min="6" max="7" width="9.28515625" style="71" bestFit="1" customWidth="1"/>
    <col min="8" max="8" width="8.5703125" style="71" customWidth="1"/>
    <col min="9" max="10" width="10.42578125" style="71" bestFit="1" customWidth="1"/>
    <col min="11" max="11" width="8.5703125" style="71" customWidth="1"/>
    <col min="12" max="13" width="10.28515625" style="71" customWidth="1"/>
    <col min="14" max="14" width="13.7109375" style="71" bestFit="1" customWidth="1"/>
    <col min="15" max="16" width="13.7109375" style="247" customWidth="1"/>
    <col min="17" max="17" width="11" style="71" customWidth="1"/>
    <col min="18" max="18" width="10.85546875" style="71" bestFit="1" customWidth="1"/>
    <col min="19" max="19" width="12" style="71" bestFit="1" customWidth="1"/>
  </cols>
  <sheetData>
    <row r="1" spans="1:22" ht="27.75" customHeight="1" thickTop="1" thickBot="1" x14ac:dyDescent="0.45">
      <c r="A1" s="34" t="s">
        <v>100</v>
      </c>
      <c r="B1" s="35">
        <v>2009</v>
      </c>
      <c r="C1"/>
      <c r="D1"/>
      <c r="E1"/>
      <c r="F1"/>
      <c r="G1"/>
      <c r="H1"/>
      <c r="I1"/>
      <c r="J1"/>
      <c r="K1"/>
      <c r="L1"/>
      <c r="M1"/>
      <c r="N1"/>
      <c r="O1" s="71"/>
      <c r="P1" s="71"/>
      <c r="Q1"/>
      <c r="R1"/>
      <c r="S1"/>
    </row>
    <row r="2" spans="1:22" s="205" customFormat="1" ht="65.25" customHeight="1" thickTop="1" thickBot="1" x14ac:dyDescent="0.25">
      <c r="A2" s="47" t="s">
        <v>11</v>
      </c>
      <c r="B2" s="48" t="s">
        <v>17</v>
      </c>
      <c r="C2" s="48" t="s">
        <v>1063</v>
      </c>
      <c r="D2" s="48" t="s">
        <v>1064</v>
      </c>
      <c r="E2" s="48" t="s">
        <v>1065</v>
      </c>
      <c r="F2" s="48" t="s">
        <v>129</v>
      </c>
      <c r="G2" s="48" t="s">
        <v>1066</v>
      </c>
      <c r="H2" s="49" t="s">
        <v>1067</v>
      </c>
      <c r="I2" s="49" t="s">
        <v>1068</v>
      </c>
      <c r="J2" s="49" t="s">
        <v>1069</v>
      </c>
      <c r="K2" s="49" t="s">
        <v>1070</v>
      </c>
      <c r="L2" s="49" t="s">
        <v>1071</v>
      </c>
      <c r="M2" s="49" t="s">
        <v>137</v>
      </c>
      <c r="N2" s="49" t="s">
        <v>143</v>
      </c>
      <c r="O2" s="223" t="s">
        <v>1072</v>
      </c>
      <c r="P2" s="224" t="s">
        <v>1073</v>
      </c>
      <c r="Q2" s="224" t="s">
        <v>1074</v>
      </c>
      <c r="R2" s="225" t="s">
        <v>1075</v>
      </c>
      <c r="S2" s="225" t="s">
        <v>1076</v>
      </c>
      <c r="T2" s="226" t="s">
        <v>1077</v>
      </c>
    </row>
    <row r="3" spans="1:22" x14ac:dyDescent="0.25">
      <c r="A3" s="227" t="s">
        <v>1078</v>
      </c>
      <c r="B3" s="228"/>
      <c r="C3" s="229" t="s">
        <v>1079</v>
      </c>
      <c r="D3" s="230"/>
      <c r="E3" s="231"/>
      <c r="F3" s="231"/>
      <c r="G3" s="231"/>
      <c r="H3" s="231"/>
      <c r="I3" s="232"/>
      <c r="J3" s="232"/>
      <c r="K3" s="50">
        <f t="shared" ref="K3:K12" si="0">IF(T3=TRUE,F3,0)</f>
        <v>0</v>
      </c>
      <c r="L3" s="51">
        <f t="shared" ref="L3:L12" si="1">IF(T3=TRUE,S3-R3,0)</f>
        <v>0</v>
      </c>
      <c r="M3" s="52">
        <f t="shared" ref="M3:M12" si="2">IF(T3=TRUE,G3/F3,0)</f>
        <v>0</v>
      </c>
      <c r="N3" s="53">
        <f t="shared" ref="N3:N12" si="3">IF(T3=TRUE,(G3*100000)/(F3*L3*C$23),0)</f>
        <v>0</v>
      </c>
      <c r="O3" s="218">
        <f t="shared" ref="O3:O12" si="4">IF(T3=TRUE,K3/K$13,0)</f>
        <v>0</v>
      </c>
      <c r="P3" s="219">
        <f t="shared" ref="P3:P12" si="5">M3*O3</f>
        <v>0</v>
      </c>
      <c r="Q3" s="219">
        <f t="shared" ref="Q3:Q12" si="6">N3*O3</f>
        <v>0</v>
      </c>
      <c r="R3" s="221">
        <f t="shared" ref="R3:R12" si="7">IF(J3&gt;1,J3,C$21+C$22)</f>
        <v>0</v>
      </c>
      <c r="S3" s="221">
        <f t="shared" ref="S3:S12" si="8">IF(I3&gt;1,I3,C$21+H3)</f>
        <v>0</v>
      </c>
      <c r="T3" s="233" t="b">
        <v>0</v>
      </c>
    </row>
    <row r="4" spans="1:22" x14ac:dyDescent="0.25">
      <c r="A4" s="213" t="s">
        <v>1080</v>
      </c>
      <c r="B4" s="214"/>
      <c r="C4" s="215" t="s">
        <v>1081</v>
      </c>
      <c r="D4" s="216"/>
      <c r="E4" s="217"/>
      <c r="F4" s="217"/>
      <c r="G4" s="217"/>
      <c r="H4" s="217"/>
      <c r="I4" s="217"/>
      <c r="J4" s="217"/>
      <c r="K4" s="51">
        <f t="shared" si="0"/>
        <v>0</v>
      </c>
      <c r="L4" s="51">
        <f t="shared" si="1"/>
        <v>0</v>
      </c>
      <c r="M4" s="52">
        <f t="shared" si="2"/>
        <v>0</v>
      </c>
      <c r="N4" s="53">
        <f t="shared" si="3"/>
        <v>0</v>
      </c>
      <c r="O4" s="234">
        <f t="shared" si="4"/>
        <v>0</v>
      </c>
      <c r="P4" s="219">
        <f t="shared" si="5"/>
        <v>0</v>
      </c>
      <c r="Q4" s="220">
        <f t="shared" si="6"/>
        <v>0</v>
      </c>
      <c r="R4" s="221">
        <f t="shared" si="7"/>
        <v>0</v>
      </c>
      <c r="S4" s="221">
        <f t="shared" si="8"/>
        <v>0</v>
      </c>
      <c r="T4" s="222" t="b">
        <v>0</v>
      </c>
    </row>
    <row r="5" spans="1:22" x14ac:dyDescent="0.25">
      <c r="A5" s="213" t="s">
        <v>1082</v>
      </c>
      <c r="B5" s="214"/>
      <c r="C5" s="215" t="s">
        <v>1083</v>
      </c>
      <c r="D5" s="216"/>
      <c r="E5" s="217"/>
      <c r="F5" s="217"/>
      <c r="G5" s="217"/>
      <c r="H5" s="217"/>
      <c r="I5" s="217"/>
      <c r="J5" s="217"/>
      <c r="K5" s="51">
        <f t="shared" si="0"/>
        <v>0</v>
      </c>
      <c r="L5" s="51">
        <f t="shared" si="1"/>
        <v>0</v>
      </c>
      <c r="M5" s="52">
        <f t="shared" si="2"/>
        <v>0</v>
      </c>
      <c r="N5" s="53">
        <f t="shared" si="3"/>
        <v>0</v>
      </c>
      <c r="O5" s="234">
        <f t="shared" si="4"/>
        <v>0</v>
      </c>
      <c r="P5" s="219">
        <f t="shared" si="5"/>
        <v>0</v>
      </c>
      <c r="Q5" s="220">
        <f t="shared" si="6"/>
        <v>0</v>
      </c>
      <c r="R5" s="221">
        <f t="shared" si="7"/>
        <v>0</v>
      </c>
      <c r="S5" s="221">
        <f t="shared" si="8"/>
        <v>0</v>
      </c>
      <c r="T5" s="222" t="b">
        <v>0</v>
      </c>
    </row>
    <row r="6" spans="1:22" x14ac:dyDescent="0.25">
      <c r="A6" s="213" t="s">
        <v>1084</v>
      </c>
      <c r="B6" s="214"/>
      <c r="C6" s="215" t="s">
        <v>1085</v>
      </c>
      <c r="D6" s="216"/>
      <c r="E6" s="217"/>
      <c r="F6" s="217"/>
      <c r="G6" s="217"/>
      <c r="H6" s="217"/>
      <c r="I6" s="217"/>
      <c r="J6" s="217"/>
      <c r="K6" s="51">
        <f t="shared" si="0"/>
        <v>0</v>
      </c>
      <c r="L6" s="51">
        <f t="shared" si="1"/>
        <v>0</v>
      </c>
      <c r="M6" s="52">
        <f t="shared" si="2"/>
        <v>0</v>
      </c>
      <c r="N6" s="53">
        <f t="shared" si="3"/>
        <v>0</v>
      </c>
      <c r="O6" s="234">
        <f t="shared" si="4"/>
        <v>0</v>
      </c>
      <c r="P6" s="219">
        <f t="shared" si="5"/>
        <v>0</v>
      </c>
      <c r="Q6" s="220">
        <f t="shared" si="6"/>
        <v>0</v>
      </c>
      <c r="R6" s="221">
        <f t="shared" si="7"/>
        <v>0</v>
      </c>
      <c r="S6" s="221">
        <f t="shared" si="8"/>
        <v>0</v>
      </c>
      <c r="T6" s="222" t="b">
        <v>0</v>
      </c>
    </row>
    <row r="7" spans="1:22" x14ac:dyDescent="0.25">
      <c r="A7" s="213" t="s">
        <v>1086</v>
      </c>
      <c r="B7" s="214"/>
      <c r="C7" s="215" t="s">
        <v>1087</v>
      </c>
      <c r="D7" s="216"/>
      <c r="E7" s="217"/>
      <c r="F7" s="217"/>
      <c r="G7" s="217"/>
      <c r="H7" s="217"/>
      <c r="I7" s="217"/>
      <c r="J7" s="217"/>
      <c r="K7" s="51">
        <f t="shared" si="0"/>
        <v>0</v>
      </c>
      <c r="L7" s="51">
        <f t="shared" si="1"/>
        <v>0</v>
      </c>
      <c r="M7" s="52">
        <f t="shared" si="2"/>
        <v>0</v>
      </c>
      <c r="N7" s="53">
        <f t="shared" si="3"/>
        <v>0</v>
      </c>
      <c r="O7" s="234">
        <f t="shared" si="4"/>
        <v>0</v>
      </c>
      <c r="P7" s="219">
        <f t="shared" si="5"/>
        <v>0</v>
      </c>
      <c r="Q7" s="220">
        <f t="shared" si="6"/>
        <v>0</v>
      </c>
      <c r="R7" s="221">
        <f t="shared" si="7"/>
        <v>0</v>
      </c>
      <c r="S7" s="221">
        <f t="shared" si="8"/>
        <v>0</v>
      </c>
      <c r="T7" s="222" t="b">
        <v>0</v>
      </c>
    </row>
    <row r="8" spans="1:22" x14ac:dyDescent="0.25">
      <c r="A8" s="213" t="s">
        <v>1088</v>
      </c>
      <c r="B8" s="214"/>
      <c r="C8" s="215" t="s">
        <v>1089</v>
      </c>
      <c r="D8" s="216"/>
      <c r="E8" s="217"/>
      <c r="F8" s="217"/>
      <c r="G8" s="217"/>
      <c r="H8" s="217"/>
      <c r="I8" s="217"/>
      <c r="J8" s="217"/>
      <c r="K8" s="51">
        <f t="shared" si="0"/>
        <v>0</v>
      </c>
      <c r="L8" s="51">
        <f t="shared" si="1"/>
        <v>0</v>
      </c>
      <c r="M8" s="52">
        <f t="shared" si="2"/>
        <v>0</v>
      </c>
      <c r="N8" s="53">
        <f t="shared" si="3"/>
        <v>0</v>
      </c>
      <c r="O8" s="234">
        <f t="shared" si="4"/>
        <v>0</v>
      </c>
      <c r="P8" s="219">
        <f t="shared" si="5"/>
        <v>0</v>
      </c>
      <c r="Q8" s="220">
        <f t="shared" si="6"/>
        <v>0</v>
      </c>
      <c r="R8" s="221">
        <f t="shared" si="7"/>
        <v>0</v>
      </c>
      <c r="S8" s="221">
        <f t="shared" si="8"/>
        <v>0</v>
      </c>
      <c r="T8" s="222" t="b">
        <v>0</v>
      </c>
    </row>
    <row r="9" spans="1:22" x14ac:dyDescent="0.25">
      <c r="A9" s="213" t="s">
        <v>1090</v>
      </c>
      <c r="B9" s="214"/>
      <c r="C9" s="215" t="s">
        <v>1091</v>
      </c>
      <c r="D9" s="216"/>
      <c r="E9" s="217"/>
      <c r="F9" s="217"/>
      <c r="G9" s="217"/>
      <c r="H9" s="217"/>
      <c r="I9" s="217"/>
      <c r="J9" s="217"/>
      <c r="K9" s="51">
        <f t="shared" si="0"/>
        <v>0</v>
      </c>
      <c r="L9" s="51">
        <f t="shared" si="1"/>
        <v>0</v>
      </c>
      <c r="M9" s="52">
        <f t="shared" si="2"/>
        <v>0</v>
      </c>
      <c r="N9" s="53">
        <f t="shared" si="3"/>
        <v>0</v>
      </c>
      <c r="O9" s="234">
        <f t="shared" si="4"/>
        <v>0</v>
      </c>
      <c r="P9" s="219">
        <f t="shared" si="5"/>
        <v>0</v>
      </c>
      <c r="Q9" s="220">
        <f t="shared" si="6"/>
        <v>0</v>
      </c>
      <c r="R9" s="221">
        <f t="shared" si="7"/>
        <v>0</v>
      </c>
      <c r="S9" s="221">
        <f t="shared" si="8"/>
        <v>0</v>
      </c>
      <c r="T9" s="222" t="b">
        <v>0</v>
      </c>
    </row>
    <row r="10" spans="1:22" x14ac:dyDescent="0.25">
      <c r="A10" s="213" t="s">
        <v>1092</v>
      </c>
      <c r="B10" s="214"/>
      <c r="C10" s="215" t="s">
        <v>1093</v>
      </c>
      <c r="D10" s="216"/>
      <c r="E10" s="217"/>
      <c r="F10" s="217"/>
      <c r="G10" s="217"/>
      <c r="H10" s="217"/>
      <c r="I10" s="217"/>
      <c r="J10" s="217"/>
      <c r="K10" s="51">
        <f t="shared" si="0"/>
        <v>0</v>
      </c>
      <c r="L10" s="51">
        <f t="shared" si="1"/>
        <v>0</v>
      </c>
      <c r="M10" s="52">
        <f t="shared" si="2"/>
        <v>0</v>
      </c>
      <c r="N10" s="53">
        <f t="shared" si="3"/>
        <v>0</v>
      </c>
      <c r="O10" s="234">
        <f t="shared" si="4"/>
        <v>0</v>
      </c>
      <c r="P10" s="219">
        <f t="shared" si="5"/>
        <v>0</v>
      </c>
      <c r="Q10" s="220">
        <f t="shared" si="6"/>
        <v>0</v>
      </c>
      <c r="R10" s="221">
        <f t="shared" si="7"/>
        <v>0</v>
      </c>
      <c r="S10" s="221">
        <f t="shared" si="8"/>
        <v>0</v>
      </c>
      <c r="T10" s="222" t="b">
        <v>0</v>
      </c>
    </row>
    <row r="11" spans="1:22" x14ac:dyDescent="0.25">
      <c r="A11" s="213" t="s">
        <v>1094</v>
      </c>
      <c r="B11" s="214"/>
      <c r="C11" s="215" t="s">
        <v>1095</v>
      </c>
      <c r="D11" s="216"/>
      <c r="E11" s="217"/>
      <c r="F11" s="217"/>
      <c r="G11" s="217"/>
      <c r="H11" s="217"/>
      <c r="I11" s="217"/>
      <c r="J11" s="217"/>
      <c r="K11" s="51">
        <f t="shared" si="0"/>
        <v>0</v>
      </c>
      <c r="L11" s="51">
        <f t="shared" si="1"/>
        <v>0</v>
      </c>
      <c r="M11" s="52">
        <f t="shared" si="2"/>
        <v>0</v>
      </c>
      <c r="N11" s="53">
        <f t="shared" si="3"/>
        <v>0</v>
      </c>
      <c r="O11" s="234">
        <f t="shared" si="4"/>
        <v>0</v>
      </c>
      <c r="P11" s="219">
        <f t="shared" si="5"/>
        <v>0</v>
      </c>
      <c r="Q11" s="220">
        <f t="shared" si="6"/>
        <v>0</v>
      </c>
      <c r="R11" s="221">
        <f t="shared" si="7"/>
        <v>0</v>
      </c>
      <c r="S11" s="221">
        <f t="shared" si="8"/>
        <v>0</v>
      </c>
      <c r="T11" s="222" t="b">
        <v>0</v>
      </c>
    </row>
    <row r="12" spans="1:22" ht="15.75" customHeight="1" thickBot="1" x14ac:dyDescent="0.3">
      <c r="A12" s="235" t="s">
        <v>1096</v>
      </c>
      <c r="B12" s="236"/>
      <c r="C12" s="237" t="s">
        <v>1097</v>
      </c>
      <c r="D12" s="238"/>
      <c r="E12" s="239"/>
      <c r="F12" s="239"/>
      <c r="G12" s="239"/>
      <c r="H12" s="239"/>
      <c r="I12" s="239"/>
      <c r="J12" s="239"/>
      <c r="K12" s="54">
        <f t="shared" si="0"/>
        <v>0</v>
      </c>
      <c r="L12" s="51">
        <f t="shared" si="1"/>
        <v>0</v>
      </c>
      <c r="M12" s="52">
        <f t="shared" si="2"/>
        <v>0</v>
      </c>
      <c r="N12" s="55">
        <f t="shared" si="3"/>
        <v>0</v>
      </c>
      <c r="O12" s="240">
        <f t="shared" si="4"/>
        <v>0</v>
      </c>
      <c r="P12" s="219">
        <f t="shared" si="5"/>
        <v>0</v>
      </c>
      <c r="Q12" s="241">
        <f t="shared" si="6"/>
        <v>0</v>
      </c>
      <c r="R12" s="221">
        <f t="shared" si="7"/>
        <v>0</v>
      </c>
      <c r="S12" s="221">
        <f t="shared" si="8"/>
        <v>0</v>
      </c>
      <c r="T12" s="242" t="b">
        <v>0</v>
      </c>
    </row>
    <row r="13" spans="1:22" s="203" customFormat="1" ht="15.75" customHeight="1" thickBot="1" x14ac:dyDescent="0.3">
      <c r="A13" s="31" t="s">
        <v>1098</v>
      </c>
      <c r="B13" s="56"/>
      <c r="C13" s="32" t="s">
        <v>105</v>
      </c>
      <c r="D13" s="32"/>
      <c r="E13" s="32"/>
      <c r="F13" s="32">
        <f>SUBTOTAL(9,F3:F12)</f>
        <v>0</v>
      </c>
      <c r="G13" s="32">
        <f>SUBTOTAL(9,G3:G12)</f>
        <v>0</v>
      </c>
      <c r="H13" s="32"/>
      <c r="I13" s="32"/>
      <c r="J13" s="32"/>
      <c r="K13" s="32">
        <f>SUBTOTAL(9,K3:K12)</f>
        <v>0</v>
      </c>
      <c r="L13" s="32">
        <f>SUBTOTAL(9,L3:L12)</f>
        <v>0</v>
      </c>
      <c r="M13" s="57">
        <f>P13</f>
        <v>0</v>
      </c>
      <c r="N13" s="57">
        <f>Q13</f>
        <v>0</v>
      </c>
      <c r="O13" s="243">
        <f>SUBTOTAL(9,O3:O12)</f>
        <v>0</v>
      </c>
      <c r="P13" s="244">
        <f>SUBTOTAL(9,P3:P12)</f>
        <v>0</v>
      </c>
      <c r="Q13" s="244">
        <f>SUBTOTAL(9,Q3:Q12)</f>
        <v>0</v>
      </c>
      <c r="R13" s="245"/>
      <c r="S13" s="245"/>
      <c r="T13" s="246"/>
    </row>
    <row r="14" spans="1:22" ht="15.75" customHeight="1" thickTop="1" x14ac:dyDescent="0.25">
      <c r="A14" s="71" t="s">
        <v>1099</v>
      </c>
      <c r="B14"/>
      <c r="C14"/>
      <c r="D14"/>
      <c r="E14"/>
      <c r="F14"/>
      <c r="G14"/>
      <c r="H14"/>
      <c r="I14"/>
      <c r="J14"/>
      <c r="K14"/>
      <c r="L14"/>
      <c r="M14"/>
      <c r="N14"/>
      <c r="O14" s="71"/>
      <c r="P14" s="71"/>
      <c r="Q14"/>
      <c r="R14"/>
      <c r="S14"/>
      <c r="U14" s="247"/>
      <c r="V14" s="247"/>
    </row>
    <row r="15" spans="1:22" x14ac:dyDescent="0.25">
      <c r="O15" s="71"/>
      <c r="P15" s="71"/>
      <c r="U15" s="247"/>
      <c r="V15" s="247"/>
    </row>
    <row r="16" spans="1:22" x14ac:dyDescent="0.25">
      <c r="B16" s="216" t="s">
        <v>1100</v>
      </c>
      <c r="O16" s="71"/>
      <c r="P16" s="71"/>
      <c r="U16" s="247"/>
      <c r="V16" s="247"/>
    </row>
    <row r="17" spans="1:20" x14ac:dyDescent="0.25">
      <c r="B17" s="234" t="s">
        <v>1101</v>
      </c>
      <c r="O17" s="71"/>
      <c r="P17" s="71"/>
      <c r="S17" s="247"/>
      <c r="T17" s="247"/>
    </row>
    <row r="18" spans="1:20" x14ac:dyDescent="0.25">
      <c r="B18" s="51" t="s">
        <v>1102</v>
      </c>
      <c r="N18" s="206"/>
      <c r="O18" s="71"/>
      <c r="P18" s="71"/>
      <c r="S18" s="247"/>
      <c r="T18" s="247"/>
    </row>
    <row r="19" spans="1:20" x14ac:dyDescent="0.25">
      <c r="N19" s="206"/>
      <c r="O19" s="71"/>
      <c r="P19" s="71"/>
      <c r="S19" s="247"/>
      <c r="T19" s="247"/>
    </row>
    <row r="20" spans="1:20" ht="15.75" customHeight="1" thickBot="1" x14ac:dyDescent="0.3">
      <c r="A20"/>
      <c r="B20" s="33" t="s">
        <v>1103</v>
      </c>
      <c r="C20" s="33"/>
      <c r="D20"/>
      <c r="E20"/>
      <c r="F20"/>
      <c r="G20"/>
      <c r="H20"/>
      <c r="I20"/>
      <c r="J20"/>
      <c r="K20"/>
      <c r="N20"/>
      <c r="O20" s="71"/>
      <c r="P20" s="71"/>
      <c r="Q20"/>
      <c r="R20"/>
      <c r="S20" s="247"/>
      <c r="T20" s="247"/>
    </row>
    <row r="21" spans="1:20" x14ac:dyDescent="0.25">
      <c r="B21" s="71" t="s">
        <v>1104</v>
      </c>
      <c r="C21" s="248"/>
      <c r="O21" s="71"/>
      <c r="P21" s="71"/>
      <c r="S21" s="247"/>
      <c r="T21" s="247"/>
    </row>
    <row r="22" spans="1:20" x14ac:dyDescent="0.25">
      <c r="B22" s="71" t="s">
        <v>1105</v>
      </c>
      <c r="C22" s="249"/>
      <c r="O22" s="71"/>
      <c r="P22" s="71"/>
      <c r="S22" s="247"/>
      <c r="T22" s="247"/>
    </row>
    <row r="23" spans="1:20" x14ac:dyDescent="0.25">
      <c r="B23" s="71" t="s">
        <v>1106</v>
      </c>
      <c r="C23" s="250"/>
    </row>
    <row r="24" spans="1:20" ht="15.75" customHeight="1" thickBo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71"/>
      <c r="P24" s="71"/>
      <c r="Q24"/>
      <c r="R24"/>
      <c r="S24"/>
    </row>
    <row r="25" spans="1:20" ht="27.75" customHeight="1" thickTop="1" thickBot="1" x14ac:dyDescent="0.45">
      <c r="A25" s="34" t="s">
        <v>100</v>
      </c>
      <c r="B25" s="35">
        <v>2010</v>
      </c>
      <c r="C25"/>
      <c r="D25"/>
      <c r="E25"/>
      <c r="F25"/>
      <c r="G25"/>
      <c r="H25"/>
      <c r="I25"/>
      <c r="J25"/>
      <c r="K25"/>
      <c r="L25"/>
      <c r="M25"/>
      <c r="N25"/>
      <c r="O25" s="71"/>
      <c r="P25" s="71"/>
      <c r="Q25"/>
      <c r="R25"/>
      <c r="S25"/>
    </row>
    <row r="26" spans="1:20" s="205" customFormat="1" ht="65.25" customHeight="1" thickTop="1" thickBot="1" x14ac:dyDescent="0.25">
      <c r="A26" s="47" t="s">
        <v>11</v>
      </c>
      <c r="B26" s="48" t="s">
        <v>17</v>
      </c>
      <c r="C26" s="48" t="s">
        <v>1063</v>
      </c>
      <c r="D26" s="48" t="s">
        <v>1064</v>
      </c>
      <c r="E26" s="48" t="s">
        <v>1065</v>
      </c>
      <c r="F26" s="48" t="s">
        <v>129</v>
      </c>
      <c r="G26" s="48" t="s">
        <v>1066</v>
      </c>
      <c r="H26" s="49" t="s">
        <v>1071</v>
      </c>
      <c r="I26" s="49"/>
      <c r="J26" s="49" t="s">
        <v>1107</v>
      </c>
      <c r="K26" s="49" t="s">
        <v>1070</v>
      </c>
      <c r="L26" s="49" t="s">
        <v>1071</v>
      </c>
      <c r="M26" s="49" t="s">
        <v>137</v>
      </c>
      <c r="N26" s="49" t="s">
        <v>143</v>
      </c>
      <c r="O26" s="223" t="s">
        <v>1072</v>
      </c>
      <c r="P26" s="224" t="s">
        <v>1073</v>
      </c>
      <c r="Q26" s="224" t="s">
        <v>1074</v>
      </c>
      <c r="R26" s="225" t="s">
        <v>1075</v>
      </c>
      <c r="S26" s="225" t="s">
        <v>1076</v>
      </c>
      <c r="T26" s="226" t="s">
        <v>1077</v>
      </c>
    </row>
    <row r="27" spans="1:20" x14ac:dyDescent="0.25">
      <c r="A27" s="227" t="s">
        <v>1078</v>
      </c>
      <c r="B27" s="228"/>
      <c r="C27" s="229" t="s">
        <v>1079</v>
      </c>
      <c r="D27" s="230"/>
      <c r="E27" s="231"/>
      <c r="F27" s="231"/>
      <c r="G27" s="231"/>
      <c r="H27" s="231"/>
      <c r="I27" s="231"/>
      <c r="J27" s="232"/>
      <c r="K27" s="50">
        <f t="shared" ref="K27:K36" si="9">IF(T27=TRUE,F27,0)</f>
        <v>0</v>
      </c>
      <c r="L27" s="51">
        <f t="shared" ref="L27:L36" si="10">IF(T27=TRUE,S27-R27,0)</f>
        <v>0</v>
      </c>
      <c r="M27" s="52">
        <f t="shared" ref="M27:M36" si="11">IF(T27=TRUE,G27/F27,0)</f>
        <v>0</v>
      </c>
      <c r="N27" s="52">
        <f t="shared" ref="N27:N36" si="12">IF(T27=TRUE,(G27*100000)/(F27*L27*C$47),0)</f>
        <v>0</v>
      </c>
      <c r="O27" s="218">
        <f t="shared" ref="O27:O36" si="13">IF(T27=TRUE,K27/K$37,0)</f>
        <v>0</v>
      </c>
      <c r="P27" s="219">
        <f t="shared" ref="P27:P36" si="14">M27*O27</f>
        <v>0</v>
      </c>
      <c r="Q27" s="219">
        <f t="shared" ref="Q27:Q36" si="15">N27*O27</f>
        <v>0</v>
      </c>
      <c r="R27" s="221">
        <f t="shared" ref="R27:R36" si="16">IF(J27&gt;1,J27,C$45+C$46)</f>
        <v>0</v>
      </c>
      <c r="S27" s="221">
        <f t="shared" ref="S27:S36" si="17">IF(I27&gt;1,I27,C$45+H27)</f>
        <v>0</v>
      </c>
      <c r="T27" s="233" t="b">
        <v>0</v>
      </c>
    </row>
    <row r="28" spans="1:20" x14ac:dyDescent="0.25">
      <c r="A28" s="213" t="s">
        <v>1080</v>
      </c>
      <c r="B28" s="214"/>
      <c r="C28" s="215" t="s">
        <v>1081</v>
      </c>
      <c r="D28" s="216"/>
      <c r="E28" s="217"/>
      <c r="F28" s="217"/>
      <c r="G28" s="217"/>
      <c r="H28" s="217"/>
      <c r="I28" s="217"/>
      <c r="J28" s="217"/>
      <c r="K28" s="51">
        <f t="shared" si="9"/>
        <v>0</v>
      </c>
      <c r="L28" s="51">
        <f t="shared" si="10"/>
        <v>0</v>
      </c>
      <c r="M28" s="52">
        <f t="shared" si="11"/>
        <v>0</v>
      </c>
      <c r="N28" s="52">
        <f t="shared" si="12"/>
        <v>0</v>
      </c>
      <c r="O28" s="218">
        <f t="shared" si="13"/>
        <v>0</v>
      </c>
      <c r="P28" s="219">
        <f t="shared" si="14"/>
        <v>0</v>
      </c>
      <c r="Q28" s="220">
        <f t="shared" si="15"/>
        <v>0</v>
      </c>
      <c r="R28" s="221">
        <f t="shared" si="16"/>
        <v>0</v>
      </c>
      <c r="S28" s="221">
        <f t="shared" si="17"/>
        <v>0</v>
      </c>
      <c r="T28" s="222" t="b">
        <v>0</v>
      </c>
    </row>
    <row r="29" spans="1:20" x14ac:dyDescent="0.25">
      <c r="A29" s="213" t="s">
        <v>1082</v>
      </c>
      <c r="B29" s="214"/>
      <c r="C29" s="215" t="s">
        <v>1083</v>
      </c>
      <c r="D29" s="216"/>
      <c r="E29" s="217"/>
      <c r="F29" s="217"/>
      <c r="G29" s="217"/>
      <c r="H29" s="217"/>
      <c r="I29" s="217"/>
      <c r="J29" s="217"/>
      <c r="K29" s="51">
        <f t="shared" si="9"/>
        <v>0</v>
      </c>
      <c r="L29" s="51">
        <f t="shared" si="10"/>
        <v>0</v>
      </c>
      <c r="M29" s="52">
        <f t="shared" si="11"/>
        <v>0</v>
      </c>
      <c r="N29" s="52">
        <f t="shared" si="12"/>
        <v>0</v>
      </c>
      <c r="O29" s="218">
        <f t="shared" si="13"/>
        <v>0</v>
      </c>
      <c r="P29" s="219">
        <f t="shared" si="14"/>
        <v>0</v>
      </c>
      <c r="Q29" s="220">
        <f t="shared" si="15"/>
        <v>0</v>
      </c>
      <c r="R29" s="221">
        <f t="shared" si="16"/>
        <v>0</v>
      </c>
      <c r="S29" s="221">
        <f t="shared" si="17"/>
        <v>0</v>
      </c>
      <c r="T29" s="222" t="b">
        <v>0</v>
      </c>
    </row>
    <row r="30" spans="1:20" x14ac:dyDescent="0.25">
      <c r="A30" s="213" t="s">
        <v>1084</v>
      </c>
      <c r="B30" s="214"/>
      <c r="C30" s="215" t="s">
        <v>1085</v>
      </c>
      <c r="D30" s="216"/>
      <c r="E30" s="217"/>
      <c r="F30" s="217"/>
      <c r="G30" s="217"/>
      <c r="H30" s="217"/>
      <c r="I30" s="217"/>
      <c r="J30" s="217"/>
      <c r="K30" s="51">
        <f t="shared" si="9"/>
        <v>0</v>
      </c>
      <c r="L30" s="51">
        <f t="shared" si="10"/>
        <v>0</v>
      </c>
      <c r="M30" s="52">
        <f t="shared" si="11"/>
        <v>0</v>
      </c>
      <c r="N30" s="52">
        <f t="shared" si="12"/>
        <v>0</v>
      </c>
      <c r="O30" s="218">
        <f t="shared" si="13"/>
        <v>0</v>
      </c>
      <c r="P30" s="219">
        <f t="shared" si="14"/>
        <v>0</v>
      </c>
      <c r="Q30" s="220">
        <f t="shared" si="15"/>
        <v>0</v>
      </c>
      <c r="R30" s="221">
        <f t="shared" si="16"/>
        <v>0</v>
      </c>
      <c r="S30" s="221">
        <f t="shared" si="17"/>
        <v>0</v>
      </c>
      <c r="T30" s="222" t="b">
        <v>0</v>
      </c>
    </row>
    <row r="31" spans="1:20" x14ac:dyDescent="0.25">
      <c r="A31" s="213" t="s">
        <v>1086</v>
      </c>
      <c r="B31" s="214"/>
      <c r="C31" s="215" t="s">
        <v>1087</v>
      </c>
      <c r="D31" s="216"/>
      <c r="E31" s="217"/>
      <c r="F31" s="217"/>
      <c r="G31" s="217"/>
      <c r="H31" s="217"/>
      <c r="I31" s="217"/>
      <c r="J31" s="217"/>
      <c r="K31" s="51">
        <f t="shared" si="9"/>
        <v>0</v>
      </c>
      <c r="L31" s="51">
        <f t="shared" si="10"/>
        <v>0</v>
      </c>
      <c r="M31" s="52">
        <f t="shared" si="11"/>
        <v>0</v>
      </c>
      <c r="N31" s="52">
        <f t="shared" si="12"/>
        <v>0</v>
      </c>
      <c r="O31" s="218">
        <f t="shared" si="13"/>
        <v>0</v>
      </c>
      <c r="P31" s="219">
        <f t="shared" si="14"/>
        <v>0</v>
      </c>
      <c r="Q31" s="220">
        <f t="shared" si="15"/>
        <v>0</v>
      </c>
      <c r="R31" s="221">
        <f t="shared" si="16"/>
        <v>0</v>
      </c>
      <c r="S31" s="221">
        <f t="shared" si="17"/>
        <v>0</v>
      </c>
      <c r="T31" s="222" t="b">
        <v>0</v>
      </c>
    </row>
    <row r="32" spans="1:20" x14ac:dyDescent="0.25">
      <c r="A32" s="213" t="s">
        <v>1088</v>
      </c>
      <c r="B32" s="214"/>
      <c r="C32" s="215" t="s">
        <v>1089</v>
      </c>
      <c r="D32" s="216"/>
      <c r="E32" s="217"/>
      <c r="F32" s="217"/>
      <c r="G32" s="217"/>
      <c r="H32" s="217"/>
      <c r="I32" s="217"/>
      <c r="J32" s="217"/>
      <c r="K32" s="51">
        <f t="shared" si="9"/>
        <v>0</v>
      </c>
      <c r="L32" s="51">
        <f t="shared" si="10"/>
        <v>0</v>
      </c>
      <c r="M32" s="52">
        <f t="shared" si="11"/>
        <v>0</v>
      </c>
      <c r="N32" s="52">
        <f t="shared" si="12"/>
        <v>0</v>
      </c>
      <c r="O32" s="218">
        <f t="shared" si="13"/>
        <v>0</v>
      </c>
      <c r="P32" s="219">
        <f t="shared" si="14"/>
        <v>0</v>
      </c>
      <c r="Q32" s="220">
        <f t="shared" si="15"/>
        <v>0</v>
      </c>
      <c r="R32" s="221">
        <f t="shared" si="16"/>
        <v>0</v>
      </c>
      <c r="S32" s="221">
        <f t="shared" si="17"/>
        <v>0</v>
      </c>
      <c r="T32" s="222" t="b">
        <v>0</v>
      </c>
    </row>
    <row r="33" spans="1:22" x14ac:dyDescent="0.25">
      <c r="A33" s="213" t="s">
        <v>1090</v>
      </c>
      <c r="B33" s="214"/>
      <c r="C33" s="215" t="s">
        <v>1091</v>
      </c>
      <c r="D33" s="216"/>
      <c r="E33" s="217"/>
      <c r="F33" s="217"/>
      <c r="G33" s="217"/>
      <c r="H33" s="217"/>
      <c r="I33" s="217"/>
      <c r="J33" s="217"/>
      <c r="K33" s="51">
        <f t="shared" si="9"/>
        <v>0</v>
      </c>
      <c r="L33" s="51">
        <f t="shared" si="10"/>
        <v>0</v>
      </c>
      <c r="M33" s="52">
        <f t="shared" si="11"/>
        <v>0</v>
      </c>
      <c r="N33" s="52">
        <f t="shared" si="12"/>
        <v>0</v>
      </c>
      <c r="O33" s="218">
        <f t="shared" si="13"/>
        <v>0</v>
      </c>
      <c r="P33" s="219">
        <f t="shared" si="14"/>
        <v>0</v>
      </c>
      <c r="Q33" s="220">
        <f t="shared" si="15"/>
        <v>0</v>
      </c>
      <c r="R33" s="221">
        <f t="shared" si="16"/>
        <v>0</v>
      </c>
      <c r="S33" s="221">
        <f t="shared" si="17"/>
        <v>0</v>
      </c>
      <c r="T33" s="222" t="b">
        <v>0</v>
      </c>
    </row>
    <row r="34" spans="1:22" x14ac:dyDescent="0.25">
      <c r="A34" s="213" t="s">
        <v>1092</v>
      </c>
      <c r="B34" s="214"/>
      <c r="C34" s="215" t="s">
        <v>1093</v>
      </c>
      <c r="D34" s="216"/>
      <c r="E34" s="217"/>
      <c r="F34" s="217"/>
      <c r="G34" s="217"/>
      <c r="H34" s="217"/>
      <c r="I34" s="217"/>
      <c r="J34" s="217"/>
      <c r="K34" s="51">
        <f t="shared" si="9"/>
        <v>0</v>
      </c>
      <c r="L34" s="51">
        <f t="shared" si="10"/>
        <v>0</v>
      </c>
      <c r="M34" s="52">
        <f t="shared" si="11"/>
        <v>0</v>
      </c>
      <c r="N34" s="52">
        <f t="shared" si="12"/>
        <v>0</v>
      </c>
      <c r="O34" s="218">
        <f t="shared" si="13"/>
        <v>0</v>
      </c>
      <c r="P34" s="219">
        <f t="shared" si="14"/>
        <v>0</v>
      </c>
      <c r="Q34" s="220">
        <f t="shared" si="15"/>
        <v>0</v>
      </c>
      <c r="R34" s="221">
        <f t="shared" si="16"/>
        <v>0</v>
      </c>
      <c r="S34" s="221">
        <f t="shared" si="17"/>
        <v>0</v>
      </c>
      <c r="T34" s="222" t="b">
        <v>0</v>
      </c>
    </row>
    <row r="35" spans="1:22" x14ac:dyDescent="0.25">
      <c r="A35" s="213" t="s">
        <v>1094</v>
      </c>
      <c r="B35" s="214"/>
      <c r="C35" s="215" t="s">
        <v>1095</v>
      </c>
      <c r="D35" s="216"/>
      <c r="E35" s="217"/>
      <c r="F35" s="217"/>
      <c r="G35" s="217"/>
      <c r="H35" s="217"/>
      <c r="I35" s="217"/>
      <c r="J35" s="217"/>
      <c r="K35" s="51">
        <f t="shared" si="9"/>
        <v>0</v>
      </c>
      <c r="L35" s="51">
        <f t="shared" si="10"/>
        <v>0</v>
      </c>
      <c r="M35" s="52">
        <f t="shared" si="11"/>
        <v>0</v>
      </c>
      <c r="N35" s="52">
        <f t="shared" si="12"/>
        <v>0</v>
      </c>
      <c r="O35" s="218">
        <f t="shared" si="13"/>
        <v>0</v>
      </c>
      <c r="P35" s="219">
        <f t="shared" si="14"/>
        <v>0</v>
      </c>
      <c r="Q35" s="220">
        <f t="shared" si="15"/>
        <v>0</v>
      </c>
      <c r="R35" s="221">
        <f t="shared" si="16"/>
        <v>0</v>
      </c>
      <c r="S35" s="221">
        <f t="shared" si="17"/>
        <v>0</v>
      </c>
      <c r="T35" s="222" t="b">
        <v>0</v>
      </c>
    </row>
    <row r="36" spans="1:22" ht="15.75" customHeight="1" thickBot="1" x14ac:dyDescent="0.3">
      <c r="A36" s="235" t="s">
        <v>1096</v>
      </c>
      <c r="B36" s="236"/>
      <c r="C36" s="237" t="s">
        <v>1097</v>
      </c>
      <c r="D36" s="238"/>
      <c r="E36" s="239"/>
      <c r="F36" s="239"/>
      <c r="G36" s="239"/>
      <c r="H36" s="239"/>
      <c r="I36" s="239"/>
      <c r="J36" s="239"/>
      <c r="K36" s="54">
        <f t="shared" si="9"/>
        <v>0</v>
      </c>
      <c r="L36" s="51">
        <f t="shared" si="10"/>
        <v>0</v>
      </c>
      <c r="M36" s="52">
        <f t="shared" si="11"/>
        <v>0</v>
      </c>
      <c r="N36" s="52">
        <f t="shared" si="12"/>
        <v>0</v>
      </c>
      <c r="O36" s="218">
        <f t="shared" si="13"/>
        <v>0</v>
      </c>
      <c r="P36" s="219">
        <f t="shared" si="14"/>
        <v>0</v>
      </c>
      <c r="Q36" s="241">
        <f t="shared" si="15"/>
        <v>0</v>
      </c>
      <c r="R36" s="221">
        <f t="shared" si="16"/>
        <v>0</v>
      </c>
      <c r="S36" s="221">
        <f t="shared" si="17"/>
        <v>0</v>
      </c>
      <c r="T36" s="242" t="b">
        <v>0</v>
      </c>
    </row>
    <row r="37" spans="1:22" s="203" customFormat="1" ht="15.75" customHeight="1" thickBot="1" x14ac:dyDescent="0.3">
      <c r="A37" s="31" t="s">
        <v>1098</v>
      </c>
      <c r="B37" s="56"/>
      <c r="C37" s="32" t="s">
        <v>105</v>
      </c>
      <c r="D37" s="32"/>
      <c r="E37" s="32"/>
      <c r="F37" s="32">
        <f>SUBTOTAL(9,F27:F36)</f>
        <v>0</v>
      </c>
      <c r="G37" s="32">
        <f>SUBTOTAL(9,G27:G36)</f>
        <v>0</v>
      </c>
      <c r="H37" s="32"/>
      <c r="I37" s="32"/>
      <c r="J37" s="32"/>
      <c r="K37" s="32">
        <f>SUBTOTAL(9,K27:K36)</f>
        <v>0</v>
      </c>
      <c r="L37" s="32">
        <f>SUBTOTAL(9,L27:L36)</f>
        <v>0</v>
      </c>
      <c r="M37" s="57">
        <f>P37</f>
        <v>0</v>
      </c>
      <c r="N37" s="57">
        <f>Q37</f>
        <v>0</v>
      </c>
      <c r="O37" s="243">
        <f>SUBTOTAL(9,O27:O36)</f>
        <v>0</v>
      </c>
      <c r="P37" s="244">
        <f>SUBTOTAL(9,P27:P36)</f>
        <v>0</v>
      </c>
      <c r="Q37" s="244">
        <f>SUBTOTAL(9,Q27:Q36)</f>
        <v>0</v>
      </c>
      <c r="R37" s="245"/>
      <c r="S37" s="245"/>
      <c r="T37" s="246"/>
    </row>
    <row r="38" spans="1:22" ht="15.75" customHeight="1" thickTop="1" x14ac:dyDescent="0.25">
      <c r="A38" s="71" t="s">
        <v>1099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71"/>
      <c r="P38" s="71"/>
      <c r="Q38"/>
      <c r="R38"/>
      <c r="S38"/>
      <c r="U38" s="247"/>
      <c r="V38" s="247"/>
    </row>
    <row r="39" spans="1:22" x14ac:dyDescent="0.25">
      <c r="O39" s="71"/>
      <c r="P39" s="71"/>
      <c r="U39" s="247"/>
      <c r="V39" s="247"/>
    </row>
    <row r="40" spans="1:22" x14ac:dyDescent="0.25">
      <c r="B40" s="216" t="s">
        <v>1100</v>
      </c>
      <c r="O40" s="71"/>
      <c r="P40" s="71"/>
      <c r="U40" s="247"/>
      <c r="V40" s="247"/>
    </row>
    <row r="41" spans="1:22" x14ac:dyDescent="0.25">
      <c r="B41" s="234" t="s">
        <v>1101</v>
      </c>
      <c r="O41" s="71"/>
      <c r="P41" s="71"/>
      <c r="S41" s="247"/>
      <c r="T41" s="247"/>
    </row>
    <row r="42" spans="1:22" x14ac:dyDescent="0.25">
      <c r="B42" s="51" t="s">
        <v>1102</v>
      </c>
      <c r="N42" s="206"/>
      <c r="O42" s="71"/>
      <c r="P42" s="71"/>
      <c r="S42" s="247"/>
      <c r="T42" s="247"/>
    </row>
    <row r="43" spans="1:22" x14ac:dyDescent="0.25">
      <c r="N43" s="206"/>
      <c r="O43" s="71"/>
      <c r="P43" s="71"/>
      <c r="S43" s="247"/>
      <c r="T43" s="247"/>
    </row>
    <row r="44" spans="1:22" ht="15.75" customHeight="1" thickBot="1" x14ac:dyDescent="0.3">
      <c r="A44"/>
      <c r="B44" s="33" t="s">
        <v>1103</v>
      </c>
      <c r="C44" s="33"/>
      <c r="D44"/>
      <c r="E44"/>
      <c r="F44"/>
      <c r="G44"/>
      <c r="H44"/>
      <c r="I44"/>
      <c r="J44"/>
      <c r="K44"/>
      <c r="N44"/>
      <c r="O44" s="71"/>
      <c r="P44" s="71"/>
      <c r="Q44"/>
      <c r="R44"/>
      <c r="S44" s="247"/>
      <c r="T44" s="247"/>
    </row>
    <row r="45" spans="1:22" x14ac:dyDescent="0.25">
      <c r="B45" s="71" t="s">
        <v>1104</v>
      </c>
      <c r="C45" s="248"/>
      <c r="O45" s="71"/>
      <c r="P45" s="71"/>
      <c r="S45" s="247"/>
      <c r="T45" s="247"/>
    </row>
    <row r="46" spans="1:22" x14ac:dyDescent="0.25">
      <c r="B46" s="71" t="s">
        <v>1105</v>
      </c>
      <c r="C46" s="249"/>
      <c r="O46" s="71"/>
      <c r="P46" s="71"/>
      <c r="S46" s="247"/>
      <c r="T46" s="247"/>
    </row>
    <row r="47" spans="1:22" x14ac:dyDescent="0.25">
      <c r="B47" s="71" t="s">
        <v>1106</v>
      </c>
      <c r="C47" s="250"/>
    </row>
    <row r="48" spans="1:22" ht="15.75" customHeight="1" thickBo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71"/>
      <c r="P48" s="71"/>
      <c r="Q48"/>
      <c r="R48"/>
      <c r="S48"/>
    </row>
    <row r="49" spans="1:22" ht="27.75" customHeight="1" thickTop="1" thickBot="1" x14ac:dyDescent="0.45">
      <c r="A49" s="34" t="s">
        <v>100</v>
      </c>
      <c r="B49" s="35">
        <v>2011</v>
      </c>
      <c r="C49"/>
      <c r="D49"/>
      <c r="E49"/>
      <c r="F49"/>
      <c r="G49"/>
      <c r="H49"/>
      <c r="I49"/>
      <c r="J49"/>
      <c r="K49"/>
      <c r="L49"/>
      <c r="M49"/>
      <c r="N49"/>
      <c r="O49" s="71"/>
      <c r="P49" s="71"/>
      <c r="Q49"/>
      <c r="R49"/>
      <c r="S49"/>
    </row>
    <row r="50" spans="1:22" s="205" customFormat="1" ht="65.25" customHeight="1" thickTop="1" thickBot="1" x14ac:dyDescent="0.25">
      <c r="A50" s="47" t="s">
        <v>11</v>
      </c>
      <c r="B50" s="48" t="s">
        <v>17</v>
      </c>
      <c r="C50" s="48" t="s">
        <v>1063</v>
      </c>
      <c r="D50" s="48" t="s">
        <v>1064</v>
      </c>
      <c r="E50" s="48" t="s">
        <v>1065</v>
      </c>
      <c r="F50" s="48" t="s">
        <v>129</v>
      </c>
      <c r="G50" s="48" t="s">
        <v>1066</v>
      </c>
      <c r="H50" s="49" t="s">
        <v>1071</v>
      </c>
      <c r="I50" s="49"/>
      <c r="J50" s="49" t="s">
        <v>1107</v>
      </c>
      <c r="K50" s="49" t="s">
        <v>1070</v>
      </c>
      <c r="L50" s="49" t="s">
        <v>1071</v>
      </c>
      <c r="M50" s="49" t="s">
        <v>137</v>
      </c>
      <c r="N50" s="49" t="s">
        <v>143</v>
      </c>
      <c r="O50" s="223" t="s">
        <v>1072</v>
      </c>
      <c r="P50" s="224" t="s">
        <v>1073</v>
      </c>
      <c r="Q50" s="224" t="s">
        <v>1074</v>
      </c>
      <c r="R50" s="225" t="s">
        <v>1075</v>
      </c>
      <c r="S50" s="225" t="s">
        <v>1076</v>
      </c>
      <c r="T50" s="226" t="s">
        <v>1077</v>
      </c>
    </row>
    <row r="51" spans="1:22" x14ac:dyDescent="0.25">
      <c r="A51" s="227" t="s">
        <v>1078</v>
      </c>
      <c r="B51" s="228"/>
      <c r="C51" s="229" t="s">
        <v>1079</v>
      </c>
      <c r="D51" s="230"/>
      <c r="E51" s="231"/>
      <c r="F51" s="231"/>
      <c r="G51" s="231"/>
      <c r="H51" s="231"/>
      <c r="I51" s="231"/>
      <c r="J51" s="232"/>
      <c r="K51" s="50">
        <f t="shared" ref="K51:K60" si="18">IF(T51=TRUE,F51,0)</f>
        <v>0</v>
      </c>
      <c r="L51" s="51">
        <f t="shared" ref="L51:L60" si="19">IF(T51=TRUE,S51-R51,0)</f>
        <v>0</v>
      </c>
      <c r="M51" s="52">
        <f t="shared" ref="M51:M60" si="20">IF(T51=TRUE,G51/F51,0)</f>
        <v>0</v>
      </c>
      <c r="N51" s="52">
        <f t="shared" ref="N51:N60" si="21">IF(T51=TRUE,(G51*100000)/(F51*L51*C$71),0)</f>
        <v>0</v>
      </c>
      <c r="O51" s="218">
        <f t="shared" ref="O51:O60" si="22">IF(T51=TRUE,K51/K$61,0)</f>
        <v>0</v>
      </c>
      <c r="P51" s="219">
        <f t="shared" ref="P51:P60" si="23">M51*O51</f>
        <v>0</v>
      </c>
      <c r="Q51" s="219">
        <f t="shared" ref="Q51:Q60" si="24">N51*O51</f>
        <v>0</v>
      </c>
      <c r="R51" s="221">
        <f t="shared" ref="R51:R60" si="25">IF(J51&gt;1,J51,C$69+C$70)</f>
        <v>0</v>
      </c>
      <c r="S51" s="221">
        <f t="shared" ref="S51:S60" si="26">IF(I51&gt;1,I51,C$69+H51)</f>
        <v>0</v>
      </c>
      <c r="T51" s="233" t="b">
        <v>0</v>
      </c>
    </row>
    <row r="52" spans="1:22" x14ac:dyDescent="0.25">
      <c r="A52" s="213" t="s">
        <v>1080</v>
      </c>
      <c r="B52" s="214"/>
      <c r="C52" s="215" t="s">
        <v>1081</v>
      </c>
      <c r="D52" s="216"/>
      <c r="E52" s="217"/>
      <c r="F52" s="217"/>
      <c r="G52" s="217"/>
      <c r="H52" s="217"/>
      <c r="I52" s="217"/>
      <c r="J52" s="217"/>
      <c r="K52" s="51">
        <f t="shared" si="18"/>
        <v>0</v>
      </c>
      <c r="L52" s="51">
        <f t="shared" si="19"/>
        <v>0</v>
      </c>
      <c r="M52" s="52">
        <f t="shared" si="20"/>
        <v>0</v>
      </c>
      <c r="N52" s="52">
        <f t="shared" si="21"/>
        <v>0</v>
      </c>
      <c r="O52" s="218">
        <f t="shared" si="22"/>
        <v>0</v>
      </c>
      <c r="P52" s="219">
        <f t="shared" si="23"/>
        <v>0</v>
      </c>
      <c r="Q52" s="220">
        <f t="shared" si="24"/>
        <v>0</v>
      </c>
      <c r="R52" s="221">
        <f t="shared" si="25"/>
        <v>0</v>
      </c>
      <c r="S52" s="221">
        <f t="shared" si="26"/>
        <v>0</v>
      </c>
      <c r="T52" s="222" t="b">
        <v>0</v>
      </c>
    </row>
    <row r="53" spans="1:22" x14ac:dyDescent="0.25">
      <c r="A53" s="213" t="s">
        <v>1082</v>
      </c>
      <c r="B53" s="214"/>
      <c r="C53" s="215" t="s">
        <v>1083</v>
      </c>
      <c r="D53" s="216"/>
      <c r="E53" s="217"/>
      <c r="F53" s="217"/>
      <c r="G53" s="217"/>
      <c r="H53" s="217"/>
      <c r="I53" s="217"/>
      <c r="J53" s="217"/>
      <c r="K53" s="51">
        <f t="shared" si="18"/>
        <v>0</v>
      </c>
      <c r="L53" s="51">
        <f t="shared" si="19"/>
        <v>0</v>
      </c>
      <c r="M53" s="52">
        <f t="shared" si="20"/>
        <v>0</v>
      </c>
      <c r="N53" s="52">
        <f t="shared" si="21"/>
        <v>0</v>
      </c>
      <c r="O53" s="218">
        <f t="shared" si="22"/>
        <v>0</v>
      </c>
      <c r="P53" s="219">
        <f t="shared" si="23"/>
        <v>0</v>
      </c>
      <c r="Q53" s="220">
        <f t="shared" si="24"/>
        <v>0</v>
      </c>
      <c r="R53" s="221">
        <f t="shared" si="25"/>
        <v>0</v>
      </c>
      <c r="S53" s="221">
        <f t="shared" si="26"/>
        <v>0</v>
      </c>
      <c r="T53" s="222" t="b">
        <v>0</v>
      </c>
    </row>
    <row r="54" spans="1:22" x14ac:dyDescent="0.25">
      <c r="A54" s="213" t="s">
        <v>1084</v>
      </c>
      <c r="B54" s="214"/>
      <c r="C54" s="215" t="s">
        <v>1085</v>
      </c>
      <c r="D54" s="216"/>
      <c r="E54" s="217"/>
      <c r="F54" s="217"/>
      <c r="G54" s="217"/>
      <c r="H54" s="217"/>
      <c r="I54" s="217"/>
      <c r="J54" s="217"/>
      <c r="K54" s="51">
        <f t="shared" si="18"/>
        <v>0</v>
      </c>
      <c r="L54" s="51">
        <f t="shared" si="19"/>
        <v>0</v>
      </c>
      <c r="M54" s="52">
        <f t="shared" si="20"/>
        <v>0</v>
      </c>
      <c r="N54" s="52">
        <f t="shared" si="21"/>
        <v>0</v>
      </c>
      <c r="O54" s="218">
        <f t="shared" si="22"/>
        <v>0</v>
      </c>
      <c r="P54" s="219">
        <f t="shared" si="23"/>
        <v>0</v>
      </c>
      <c r="Q54" s="220">
        <f t="shared" si="24"/>
        <v>0</v>
      </c>
      <c r="R54" s="221">
        <f t="shared" si="25"/>
        <v>0</v>
      </c>
      <c r="S54" s="221">
        <f t="shared" si="26"/>
        <v>0</v>
      </c>
      <c r="T54" s="222" t="b">
        <v>0</v>
      </c>
    </row>
    <row r="55" spans="1:22" x14ac:dyDescent="0.25">
      <c r="A55" s="213" t="s">
        <v>1086</v>
      </c>
      <c r="B55" s="214"/>
      <c r="C55" s="215" t="s">
        <v>1087</v>
      </c>
      <c r="D55" s="216"/>
      <c r="E55" s="217"/>
      <c r="F55" s="217"/>
      <c r="G55" s="217"/>
      <c r="H55" s="217"/>
      <c r="I55" s="217"/>
      <c r="J55" s="217"/>
      <c r="K55" s="51">
        <f t="shared" si="18"/>
        <v>0</v>
      </c>
      <c r="L55" s="51">
        <f t="shared" si="19"/>
        <v>0</v>
      </c>
      <c r="M55" s="52">
        <f t="shared" si="20"/>
        <v>0</v>
      </c>
      <c r="N55" s="52">
        <f t="shared" si="21"/>
        <v>0</v>
      </c>
      <c r="O55" s="218">
        <f t="shared" si="22"/>
        <v>0</v>
      </c>
      <c r="P55" s="219">
        <f t="shared" si="23"/>
        <v>0</v>
      </c>
      <c r="Q55" s="220">
        <f t="shared" si="24"/>
        <v>0</v>
      </c>
      <c r="R55" s="221">
        <f t="shared" si="25"/>
        <v>0</v>
      </c>
      <c r="S55" s="221">
        <f t="shared" si="26"/>
        <v>0</v>
      </c>
      <c r="T55" s="222" t="b">
        <v>0</v>
      </c>
    </row>
    <row r="56" spans="1:22" x14ac:dyDescent="0.25">
      <c r="A56" s="213" t="s">
        <v>1088</v>
      </c>
      <c r="B56" s="214"/>
      <c r="C56" s="215" t="s">
        <v>1089</v>
      </c>
      <c r="D56" s="216"/>
      <c r="E56" s="217"/>
      <c r="F56" s="217"/>
      <c r="G56" s="217"/>
      <c r="H56" s="217"/>
      <c r="I56" s="217"/>
      <c r="J56" s="217"/>
      <c r="K56" s="51">
        <f t="shared" si="18"/>
        <v>0</v>
      </c>
      <c r="L56" s="51">
        <f t="shared" si="19"/>
        <v>0</v>
      </c>
      <c r="M56" s="52">
        <f t="shared" si="20"/>
        <v>0</v>
      </c>
      <c r="N56" s="52">
        <f t="shared" si="21"/>
        <v>0</v>
      </c>
      <c r="O56" s="218">
        <f t="shared" si="22"/>
        <v>0</v>
      </c>
      <c r="P56" s="219">
        <f t="shared" si="23"/>
        <v>0</v>
      </c>
      <c r="Q56" s="220">
        <f t="shared" si="24"/>
        <v>0</v>
      </c>
      <c r="R56" s="221">
        <f t="shared" si="25"/>
        <v>0</v>
      </c>
      <c r="S56" s="221">
        <f t="shared" si="26"/>
        <v>0</v>
      </c>
      <c r="T56" s="222" t="b">
        <v>0</v>
      </c>
    </row>
    <row r="57" spans="1:22" x14ac:dyDescent="0.25">
      <c r="A57" s="213" t="s">
        <v>1090</v>
      </c>
      <c r="B57" s="214"/>
      <c r="C57" s="215" t="s">
        <v>1091</v>
      </c>
      <c r="D57" s="216"/>
      <c r="E57" s="217"/>
      <c r="F57" s="217"/>
      <c r="G57" s="217"/>
      <c r="H57" s="217"/>
      <c r="I57" s="217"/>
      <c r="J57" s="217"/>
      <c r="K57" s="51">
        <f t="shared" si="18"/>
        <v>0</v>
      </c>
      <c r="L57" s="51">
        <f t="shared" si="19"/>
        <v>0</v>
      </c>
      <c r="M57" s="52">
        <f t="shared" si="20"/>
        <v>0</v>
      </c>
      <c r="N57" s="52">
        <f t="shared" si="21"/>
        <v>0</v>
      </c>
      <c r="O57" s="218">
        <f t="shared" si="22"/>
        <v>0</v>
      </c>
      <c r="P57" s="219">
        <f t="shared" si="23"/>
        <v>0</v>
      </c>
      <c r="Q57" s="220">
        <f t="shared" si="24"/>
        <v>0</v>
      </c>
      <c r="R57" s="221">
        <f t="shared" si="25"/>
        <v>0</v>
      </c>
      <c r="S57" s="221">
        <f t="shared" si="26"/>
        <v>0</v>
      </c>
      <c r="T57" s="222" t="b">
        <v>0</v>
      </c>
    </row>
    <row r="58" spans="1:22" x14ac:dyDescent="0.25">
      <c r="A58" s="213" t="s">
        <v>1092</v>
      </c>
      <c r="B58" s="214"/>
      <c r="C58" s="215" t="s">
        <v>1093</v>
      </c>
      <c r="D58" s="216"/>
      <c r="E58" s="217"/>
      <c r="F58" s="217"/>
      <c r="G58" s="217"/>
      <c r="H58" s="217"/>
      <c r="I58" s="217"/>
      <c r="J58" s="217"/>
      <c r="K58" s="51">
        <f t="shared" si="18"/>
        <v>0</v>
      </c>
      <c r="L58" s="51">
        <f t="shared" si="19"/>
        <v>0</v>
      </c>
      <c r="M58" s="52">
        <f t="shared" si="20"/>
        <v>0</v>
      </c>
      <c r="N58" s="52">
        <f t="shared" si="21"/>
        <v>0</v>
      </c>
      <c r="O58" s="218">
        <f t="shared" si="22"/>
        <v>0</v>
      </c>
      <c r="P58" s="219">
        <f t="shared" si="23"/>
        <v>0</v>
      </c>
      <c r="Q58" s="220">
        <f t="shared" si="24"/>
        <v>0</v>
      </c>
      <c r="R58" s="221">
        <f t="shared" si="25"/>
        <v>0</v>
      </c>
      <c r="S58" s="221">
        <f t="shared" si="26"/>
        <v>0</v>
      </c>
      <c r="T58" s="222" t="b">
        <v>0</v>
      </c>
    </row>
    <row r="59" spans="1:22" x14ac:dyDescent="0.25">
      <c r="A59" s="213" t="s">
        <v>1094</v>
      </c>
      <c r="B59" s="214"/>
      <c r="C59" s="215" t="s">
        <v>1095</v>
      </c>
      <c r="D59" s="216"/>
      <c r="E59" s="217"/>
      <c r="F59" s="217"/>
      <c r="G59" s="217"/>
      <c r="H59" s="217"/>
      <c r="I59" s="217"/>
      <c r="J59" s="217"/>
      <c r="K59" s="51">
        <f t="shared" si="18"/>
        <v>0</v>
      </c>
      <c r="L59" s="51">
        <f t="shared" si="19"/>
        <v>0</v>
      </c>
      <c r="M59" s="52">
        <f t="shared" si="20"/>
        <v>0</v>
      </c>
      <c r="N59" s="52">
        <f t="shared" si="21"/>
        <v>0</v>
      </c>
      <c r="O59" s="218">
        <f t="shared" si="22"/>
        <v>0</v>
      </c>
      <c r="P59" s="219">
        <f t="shared" si="23"/>
        <v>0</v>
      </c>
      <c r="Q59" s="220">
        <f t="shared" si="24"/>
        <v>0</v>
      </c>
      <c r="R59" s="221">
        <f t="shared" si="25"/>
        <v>0</v>
      </c>
      <c r="S59" s="221">
        <f t="shared" si="26"/>
        <v>0</v>
      </c>
      <c r="T59" s="222" t="b">
        <v>0</v>
      </c>
    </row>
    <row r="60" spans="1:22" ht="15.75" customHeight="1" thickBot="1" x14ac:dyDescent="0.3">
      <c r="A60" s="235" t="s">
        <v>1096</v>
      </c>
      <c r="B60" s="236"/>
      <c r="C60" s="237" t="s">
        <v>1097</v>
      </c>
      <c r="D60" s="238"/>
      <c r="E60" s="239"/>
      <c r="F60" s="239"/>
      <c r="G60" s="239"/>
      <c r="H60" s="239"/>
      <c r="I60" s="239"/>
      <c r="J60" s="239"/>
      <c r="K60" s="54">
        <f t="shared" si="18"/>
        <v>0</v>
      </c>
      <c r="L60" s="51">
        <f t="shared" si="19"/>
        <v>0</v>
      </c>
      <c r="M60" s="52">
        <f t="shared" si="20"/>
        <v>0</v>
      </c>
      <c r="N60" s="52">
        <f t="shared" si="21"/>
        <v>0</v>
      </c>
      <c r="O60" s="218">
        <f t="shared" si="22"/>
        <v>0</v>
      </c>
      <c r="P60" s="219">
        <f t="shared" si="23"/>
        <v>0</v>
      </c>
      <c r="Q60" s="241">
        <f t="shared" si="24"/>
        <v>0</v>
      </c>
      <c r="R60" s="221">
        <f t="shared" si="25"/>
        <v>0</v>
      </c>
      <c r="S60" s="221">
        <f t="shared" si="26"/>
        <v>0</v>
      </c>
      <c r="T60" s="242" t="b">
        <v>0</v>
      </c>
    </row>
    <row r="61" spans="1:22" s="203" customFormat="1" ht="15.75" customHeight="1" thickBot="1" x14ac:dyDescent="0.3">
      <c r="A61" s="31" t="s">
        <v>1098</v>
      </c>
      <c r="B61" s="56"/>
      <c r="C61" s="32" t="s">
        <v>105</v>
      </c>
      <c r="D61" s="32"/>
      <c r="E61" s="32"/>
      <c r="F61" s="32">
        <f>SUBTOTAL(9,F51:F60)</f>
        <v>0</v>
      </c>
      <c r="G61" s="32">
        <f>SUBTOTAL(9,G51:G60)</f>
        <v>0</v>
      </c>
      <c r="H61" s="32"/>
      <c r="I61" s="32"/>
      <c r="J61" s="32"/>
      <c r="K61" s="32">
        <f>SUBTOTAL(9,K51:K60)</f>
        <v>0</v>
      </c>
      <c r="L61" s="32">
        <f>SUBTOTAL(9,L51:L60)</f>
        <v>0</v>
      </c>
      <c r="M61" s="57">
        <f>P61</f>
        <v>0</v>
      </c>
      <c r="N61" s="57">
        <f>Q61</f>
        <v>0</v>
      </c>
      <c r="O61" s="243">
        <f>SUBTOTAL(9,O51:O60)</f>
        <v>0</v>
      </c>
      <c r="P61" s="244">
        <f>SUBTOTAL(9,P51:P60)</f>
        <v>0</v>
      </c>
      <c r="Q61" s="244">
        <f>SUBTOTAL(9,Q51:Q60)</f>
        <v>0</v>
      </c>
      <c r="R61" s="245"/>
      <c r="S61" s="245"/>
      <c r="T61" s="246"/>
    </row>
    <row r="62" spans="1:22" ht="15.75" customHeight="1" thickTop="1" x14ac:dyDescent="0.25">
      <c r="A62" s="71" t="s">
        <v>1099</v>
      </c>
      <c r="B62"/>
      <c r="C62"/>
      <c r="D62"/>
      <c r="E62"/>
      <c r="F62"/>
      <c r="G62"/>
      <c r="H62"/>
      <c r="I62"/>
      <c r="J62"/>
      <c r="K62"/>
      <c r="L62"/>
      <c r="M62"/>
      <c r="N62"/>
      <c r="O62" s="71"/>
      <c r="P62" s="71"/>
      <c r="Q62"/>
      <c r="R62"/>
      <c r="S62"/>
      <c r="U62" s="247"/>
      <c r="V62" s="247"/>
    </row>
    <row r="63" spans="1:22" x14ac:dyDescent="0.25">
      <c r="O63" s="71"/>
      <c r="P63" s="71"/>
      <c r="U63" s="247"/>
      <c r="V63" s="247"/>
    </row>
    <row r="64" spans="1:22" x14ac:dyDescent="0.25">
      <c r="B64" s="216" t="s">
        <v>1100</v>
      </c>
      <c r="O64" s="71"/>
      <c r="P64" s="71"/>
      <c r="U64" s="247"/>
      <c r="V64" s="247"/>
    </row>
    <row r="65" spans="1:20" x14ac:dyDescent="0.25">
      <c r="B65" s="234" t="s">
        <v>1101</v>
      </c>
      <c r="O65" s="71"/>
      <c r="P65" s="71"/>
      <c r="S65" s="247"/>
      <c r="T65" s="247"/>
    </row>
    <row r="66" spans="1:20" x14ac:dyDescent="0.25">
      <c r="B66" s="51" t="s">
        <v>1102</v>
      </c>
      <c r="N66" s="206"/>
      <c r="O66" s="71"/>
      <c r="P66" s="71"/>
      <c r="S66" s="247"/>
      <c r="T66" s="247"/>
    </row>
    <row r="67" spans="1:20" x14ac:dyDescent="0.25">
      <c r="N67" s="206"/>
      <c r="O67" s="71"/>
      <c r="P67" s="71"/>
      <c r="S67" s="247"/>
      <c r="T67" s="247"/>
    </row>
    <row r="68" spans="1:20" ht="15.75" customHeight="1" thickBot="1" x14ac:dyDescent="0.3">
      <c r="A68"/>
      <c r="B68" s="33" t="s">
        <v>1103</v>
      </c>
      <c r="C68" s="33"/>
      <c r="D68"/>
      <c r="E68"/>
      <c r="F68"/>
      <c r="G68"/>
      <c r="H68"/>
      <c r="I68"/>
      <c r="J68"/>
      <c r="K68"/>
      <c r="N68"/>
      <c r="O68" s="71"/>
      <c r="P68" s="71"/>
      <c r="Q68"/>
      <c r="R68"/>
      <c r="S68" s="247"/>
      <c r="T68" s="247"/>
    </row>
    <row r="69" spans="1:20" x14ac:dyDescent="0.25">
      <c r="B69" s="71" t="s">
        <v>1104</v>
      </c>
      <c r="C69" s="248"/>
      <c r="O69" s="71"/>
      <c r="P69" s="71"/>
      <c r="S69" s="247"/>
      <c r="T69" s="247"/>
    </row>
    <row r="70" spans="1:20" x14ac:dyDescent="0.25">
      <c r="B70" s="71" t="s">
        <v>1105</v>
      </c>
      <c r="C70" s="249"/>
      <c r="O70" s="71"/>
      <c r="P70" s="71"/>
      <c r="S70" s="247"/>
      <c r="T70" s="247"/>
    </row>
    <row r="71" spans="1:20" x14ac:dyDescent="0.25">
      <c r="B71" s="71" t="s">
        <v>1106</v>
      </c>
      <c r="C71" s="250"/>
    </row>
    <row r="72" spans="1:20" ht="15.75" customHeight="1" thickBo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 s="71"/>
      <c r="P72" s="71"/>
      <c r="Q72"/>
      <c r="R72"/>
      <c r="S72"/>
    </row>
    <row r="73" spans="1:20" ht="27.75" customHeight="1" thickTop="1" thickBot="1" x14ac:dyDescent="0.45">
      <c r="A73" s="34" t="s">
        <v>100</v>
      </c>
      <c r="B73" s="35">
        <v>2012</v>
      </c>
      <c r="C73"/>
      <c r="D73"/>
      <c r="E73"/>
      <c r="F73"/>
      <c r="G73"/>
      <c r="H73"/>
      <c r="I73"/>
      <c r="J73"/>
      <c r="K73"/>
      <c r="L73"/>
      <c r="M73"/>
      <c r="N73"/>
      <c r="O73" s="71"/>
      <c r="P73" s="71"/>
      <c r="Q73"/>
      <c r="R73"/>
      <c r="S73"/>
    </row>
    <row r="74" spans="1:20" s="205" customFormat="1" ht="65.25" customHeight="1" thickTop="1" thickBot="1" x14ac:dyDescent="0.25">
      <c r="A74" s="47" t="s">
        <v>11</v>
      </c>
      <c r="B74" s="48" t="s">
        <v>17</v>
      </c>
      <c r="C74" s="48" t="s">
        <v>1063</v>
      </c>
      <c r="D74" s="48" t="s">
        <v>1064</v>
      </c>
      <c r="E74" s="48" t="s">
        <v>1065</v>
      </c>
      <c r="F74" s="48" t="s">
        <v>129</v>
      </c>
      <c r="G74" s="48" t="s">
        <v>1066</v>
      </c>
      <c r="H74" s="49" t="s">
        <v>1071</v>
      </c>
      <c r="I74" s="49"/>
      <c r="J74" s="49" t="s">
        <v>1107</v>
      </c>
      <c r="K74" s="49" t="s">
        <v>1070</v>
      </c>
      <c r="L74" s="49" t="s">
        <v>1071</v>
      </c>
      <c r="M74" s="49" t="s">
        <v>137</v>
      </c>
      <c r="N74" s="49" t="s">
        <v>143</v>
      </c>
      <c r="O74" s="223" t="s">
        <v>1072</v>
      </c>
      <c r="P74" s="224" t="s">
        <v>1073</v>
      </c>
      <c r="Q74" s="224" t="s">
        <v>1074</v>
      </c>
      <c r="R74" s="225" t="s">
        <v>1075</v>
      </c>
      <c r="S74" s="225" t="s">
        <v>1076</v>
      </c>
      <c r="T74" s="226" t="s">
        <v>1077</v>
      </c>
    </row>
    <row r="75" spans="1:20" x14ac:dyDescent="0.25">
      <c r="A75" s="227" t="s">
        <v>1078</v>
      </c>
      <c r="B75" s="228"/>
      <c r="C75" s="229" t="s">
        <v>1079</v>
      </c>
      <c r="D75" s="230"/>
      <c r="E75" s="231"/>
      <c r="F75" s="231"/>
      <c r="G75" s="231"/>
      <c r="H75" s="231"/>
      <c r="I75" s="231"/>
      <c r="J75" s="232"/>
      <c r="K75" s="50">
        <f t="shared" ref="K75:K84" si="27">IF(T75=TRUE,F75,0)</f>
        <v>0</v>
      </c>
      <c r="L75" s="51">
        <f t="shared" ref="L75:L84" si="28">IF(T75=TRUE,S75-R75,0)</f>
        <v>0</v>
      </c>
      <c r="M75" s="52">
        <f t="shared" ref="M75:M84" si="29">IF(T75=TRUE,G75/F75,0)</f>
        <v>0</v>
      </c>
      <c r="N75" s="52">
        <f t="shared" ref="N75:N84" si="30">IF(T75=TRUE,(G75*100000)/(F75*L75*C$95),0)</f>
        <v>0</v>
      </c>
      <c r="O75" s="218">
        <f t="shared" ref="O75:O84" si="31">IF(T75=TRUE,K75/K$85,0)</f>
        <v>0</v>
      </c>
      <c r="P75" s="219">
        <f t="shared" ref="P75:P84" si="32">M75*O75</f>
        <v>0</v>
      </c>
      <c r="Q75" s="219">
        <f t="shared" ref="Q75:Q84" si="33">N75*O75</f>
        <v>0</v>
      </c>
      <c r="R75" s="221">
        <f t="shared" ref="R75:R84" si="34">IF(J75&gt;1,J75,C$93+C$94)</f>
        <v>0</v>
      </c>
      <c r="S75" s="221">
        <f t="shared" ref="S75:S84" si="35">IF(I75&gt;1,I75,C$93+H75)</f>
        <v>0</v>
      </c>
      <c r="T75" s="233" t="b">
        <v>0</v>
      </c>
    </row>
    <row r="76" spans="1:20" x14ac:dyDescent="0.25">
      <c r="A76" s="213" t="s">
        <v>1080</v>
      </c>
      <c r="B76" s="214"/>
      <c r="C76" s="215" t="s">
        <v>1081</v>
      </c>
      <c r="D76" s="216"/>
      <c r="E76" s="217"/>
      <c r="F76" s="217"/>
      <c r="G76" s="217"/>
      <c r="H76" s="217"/>
      <c r="I76" s="217"/>
      <c r="J76" s="217"/>
      <c r="K76" s="51">
        <f t="shared" si="27"/>
        <v>0</v>
      </c>
      <c r="L76" s="51">
        <f t="shared" si="28"/>
        <v>0</v>
      </c>
      <c r="M76" s="52">
        <f t="shared" si="29"/>
        <v>0</v>
      </c>
      <c r="N76" s="52">
        <f t="shared" si="30"/>
        <v>0</v>
      </c>
      <c r="O76" s="218">
        <f t="shared" si="31"/>
        <v>0</v>
      </c>
      <c r="P76" s="219">
        <f t="shared" si="32"/>
        <v>0</v>
      </c>
      <c r="Q76" s="220">
        <f t="shared" si="33"/>
        <v>0</v>
      </c>
      <c r="R76" s="221">
        <f t="shared" si="34"/>
        <v>0</v>
      </c>
      <c r="S76" s="221">
        <f t="shared" si="35"/>
        <v>0</v>
      </c>
      <c r="T76" s="222" t="b">
        <v>0</v>
      </c>
    </row>
    <row r="77" spans="1:20" x14ac:dyDescent="0.25">
      <c r="A77" s="213" t="s">
        <v>1082</v>
      </c>
      <c r="B77" s="214"/>
      <c r="C77" s="215" t="s">
        <v>1083</v>
      </c>
      <c r="D77" s="216"/>
      <c r="E77" s="217"/>
      <c r="F77" s="217"/>
      <c r="G77" s="217"/>
      <c r="H77" s="217"/>
      <c r="I77" s="217"/>
      <c r="J77" s="217"/>
      <c r="K77" s="51">
        <f t="shared" si="27"/>
        <v>0</v>
      </c>
      <c r="L77" s="51">
        <f t="shared" si="28"/>
        <v>0</v>
      </c>
      <c r="M77" s="52">
        <f t="shared" si="29"/>
        <v>0</v>
      </c>
      <c r="N77" s="52">
        <f t="shared" si="30"/>
        <v>0</v>
      </c>
      <c r="O77" s="218">
        <f t="shared" si="31"/>
        <v>0</v>
      </c>
      <c r="P77" s="219">
        <f t="shared" si="32"/>
        <v>0</v>
      </c>
      <c r="Q77" s="220">
        <f t="shared" si="33"/>
        <v>0</v>
      </c>
      <c r="R77" s="221">
        <f t="shared" si="34"/>
        <v>0</v>
      </c>
      <c r="S77" s="221">
        <f t="shared" si="35"/>
        <v>0</v>
      </c>
      <c r="T77" s="222" t="b">
        <v>0</v>
      </c>
    </row>
    <row r="78" spans="1:20" x14ac:dyDescent="0.25">
      <c r="A78" s="213" t="s">
        <v>1084</v>
      </c>
      <c r="B78" s="214"/>
      <c r="C78" s="215" t="s">
        <v>1085</v>
      </c>
      <c r="D78" s="216"/>
      <c r="E78" s="217"/>
      <c r="F78" s="217"/>
      <c r="G78" s="217"/>
      <c r="H78" s="217"/>
      <c r="I78" s="217"/>
      <c r="J78" s="217"/>
      <c r="K78" s="51">
        <f t="shared" si="27"/>
        <v>0</v>
      </c>
      <c r="L78" s="51">
        <f t="shared" si="28"/>
        <v>0</v>
      </c>
      <c r="M78" s="52">
        <f t="shared" si="29"/>
        <v>0</v>
      </c>
      <c r="N78" s="52">
        <f t="shared" si="30"/>
        <v>0</v>
      </c>
      <c r="O78" s="218">
        <f t="shared" si="31"/>
        <v>0</v>
      </c>
      <c r="P78" s="219">
        <f t="shared" si="32"/>
        <v>0</v>
      </c>
      <c r="Q78" s="220">
        <f t="shared" si="33"/>
        <v>0</v>
      </c>
      <c r="R78" s="221">
        <f t="shared" si="34"/>
        <v>0</v>
      </c>
      <c r="S78" s="221">
        <f t="shared" si="35"/>
        <v>0</v>
      </c>
      <c r="T78" s="222" t="b">
        <v>0</v>
      </c>
    </row>
    <row r="79" spans="1:20" x14ac:dyDescent="0.25">
      <c r="A79" s="213" t="s">
        <v>1086</v>
      </c>
      <c r="B79" s="214"/>
      <c r="C79" s="215" t="s">
        <v>1087</v>
      </c>
      <c r="D79" s="216"/>
      <c r="E79" s="217"/>
      <c r="F79" s="217"/>
      <c r="G79" s="217"/>
      <c r="H79" s="217"/>
      <c r="I79" s="217"/>
      <c r="J79" s="217"/>
      <c r="K79" s="51">
        <f t="shared" si="27"/>
        <v>0</v>
      </c>
      <c r="L79" s="51">
        <f t="shared" si="28"/>
        <v>0</v>
      </c>
      <c r="M79" s="52">
        <f t="shared" si="29"/>
        <v>0</v>
      </c>
      <c r="N79" s="52">
        <f t="shared" si="30"/>
        <v>0</v>
      </c>
      <c r="O79" s="218">
        <f t="shared" si="31"/>
        <v>0</v>
      </c>
      <c r="P79" s="219">
        <f t="shared" si="32"/>
        <v>0</v>
      </c>
      <c r="Q79" s="220">
        <f t="shared" si="33"/>
        <v>0</v>
      </c>
      <c r="R79" s="221">
        <f t="shared" si="34"/>
        <v>0</v>
      </c>
      <c r="S79" s="221">
        <f t="shared" si="35"/>
        <v>0</v>
      </c>
      <c r="T79" s="222" t="b">
        <v>0</v>
      </c>
    </row>
    <row r="80" spans="1:20" x14ac:dyDescent="0.25">
      <c r="A80" s="213" t="s">
        <v>1088</v>
      </c>
      <c r="B80" s="214"/>
      <c r="C80" s="215" t="s">
        <v>1089</v>
      </c>
      <c r="D80" s="216"/>
      <c r="E80" s="217"/>
      <c r="F80" s="217"/>
      <c r="G80" s="217"/>
      <c r="H80" s="217"/>
      <c r="I80" s="217"/>
      <c r="J80" s="217"/>
      <c r="K80" s="51">
        <f t="shared" si="27"/>
        <v>0</v>
      </c>
      <c r="L80" s="51">
        <f t="shared" si="28"/>
        <v>0</v>
      </c>
      <c r="M80" s="52">
        <f t="shared" si="29"/>
        <v>0</v>
      </c>
      <c r="N80" s="52">
        <f t="shared" si="30"/>
        <v>0</v>
      </c>
      <c r="O80" s="218">
        <f t="shared" si="31"/>
        <v>0</v>
      </c>
      <c r="P80" s="219">
        <f t="shared" si="32"/>
        <v>0</v>
      </c>
      <c r="Q80" s="220">
        <f t="shared" si="33"/>
        <v>0</v>
      </c>
      <c r="R80" s="221">
        <f t="shared" si="34"/>
        <v>0</v>
      </c>
      <c r="S80" s="221">
        <f t="shared" si="35"/>
        <v>0</v>
      </c>
      <c r="T80" s="222" t="b">
        <v>0</v>
      </c>
    </row>
    <row r="81" spans="1:22" x14ac:dyDescent="0.25">
      <c r="A81" s="213" t="s">
        <v>1090</v>
      </c>
      <c r="B81" s="214"/>
      <c r="C81" s="215" t="s">
        <v>1091</v>
      </c>
      <c r="D81" s="216"/>
      <c r="E81" s="217"/>
      <c r="F81" s="217"/>
      <c r="G81" s="217"/>
      <c r="H81" s="217"/>
      <c r="I81" s="217"/>
      <c r="J81" s="217"/>
      <c r="K81" s="51">
        <f t="shared" si="27"/>
        <v>0</v>
      </c>
      <c r="L81" s="51">
        <f t="shared" si="28"/>
        <v>0</v>
      </c>
      <c r="M81" s="52">
        <f t="shared" si="29"/>
        <v>0</v>
      </c>
      <c r="N81" s="52">
        <f t="shared" si="30"/>
        <v>0</v>
      </c>
      <c r="O81" s="218">
        <f t="shared" si="31"/>
        <v>0</v>
      </c>
      <c r="P81" s="219">
        <f t="shared" si="32"/>
        <v>0</v>
      </c>
      <c r="Q81" s="220">
        <f t="shared" si="33"/>
        <v>0</v>
      </c>
      <c r="R81" s="221">
        <f t="shared" si="34"/>
        <v>0</v>
      </c>
      <c r="S81" s="221">
        <f t="shared" si="35"/>
        <v>0</v>
      </c>
      <c r="T81" s="222" t="b">
        <v>0</v>
      </c>
    </row>
    <row r="82" spans="1:22" x14ac:dyDescent="0.25">
      <c r="A82" s="213" t="s">
        <v>1092</v>
      </c>
      <c r="B82" s="214"/>
      <c r="C82" s="215" t="s">
        <v>1093</v>
      </c>
      <c r="D82" s="216"/>
      <c r="E82" s="217"/>
      <c r="F82" s="217"/>
      <c r="G82" s="217"/>
      <c r="H82" s="217"/>
      <c r="I82" s="217"/>
      <c r="J82" s="217"/>
      <c r="K82" s="51">
        <f t="shared" si="27"/>
        <v>0</v>
      </c>
      <c r="L82" s="51">
        <f t="shared" si="28"/>
        <v>0</v>
      </c>
      <c r="M82" s="52">
        <f t="shared" si="29"/>
        <v>0</v>
      </c>
      <c r="N82" s="52">
        <f t="shared" si="30"/>
        <v>0</v>
      </c>
      <c r="O82" s="218">
        <f t="shared" si="31"/>
        <v>0</v>
      </c>
      <c r="P82" s="219">
        <f t="shared" si="32"/>
        <v>0</v>
      </c>
      <c r="Q82" s="220">
        <f t="shared" si="33"/>
        <v>0</v>
      </c>
      <c r="R82" s="221">
        <f t="shared" si="34"/>
        <v>0</v>
      </c>
      <c r="S82" s="221">
        <f t="shared" si="35"/>
        <v>0</v>
      </c>
      <c r="T82" s="222" t="b">
        <v>0</v>
      </c>
    </row>
    <row r="83" spans="1:22" x14ac:dyDescent="0.25">
      <c r="A83" s="213" t="s">
        <v>1094</v>
      </c>
      <c r="B83" s="214"/>
      <c r="C83" s="215" t="s">
        <v>1095</v>
      </c>
      <c r="D83" s="216"/>
      <c r="E83" s="217"/>
      <c r="F83" s="217"/>
      <c r="G83" s="217"/>
      <c r="H83" s="217"/>
      <c r="I83" s="217"/>
      <c r="J83" s="217"/>
      <c r="K83" s="51">
        <f t="shared" si="27"/>
        <v>0</v>
      </c>
      <c r="L83" s="51">
        <f t="shared" si="28"/>
        <v>0</v>
      </c>
      <c r="M83" s="52">
        <f t="shared" si="29"/>
        <v>0</v>
      </c>
      <c r="N83" s="52">
        <f t="shared" si="30"/>
        <v>0</v>
      </c>
      <c r="O83" s="218">
        <f t="shared" si="31"/>
        <v>0</v>
      </c>
      <c r="P83" s="219">
        <f t="shared" si="32"/>
        <v>0</v>
      </c>
      <c r="Q83" s="220">
        <f t="shared" si="33"/>
        <v>0</v>
      </c>
      <c r="R83" s="221">
        <f t="shared" si="34"/>
        <v>0</v>
      </c>
      <c r="S83" s="221">
        <f t="shared" si="35"/>
        <v>0</v>
      </c>
      <c r="T83" s="222" t="b">
        <v>0</v>
      </c>
    </row>
    <row r="84" spans="1:22" ht="15.75" customHeight="1" thickBot="1" x14ac:dyDescent="0.3">
      <c r="A84" s="235" t="s">
        <v>1096</v>
      </c>
      <c r="B84" s="236"/>
      <c r="C84" s="237" t="s">
        <v>1097</v>
      </c>
      <c r="D84" s="238"/>
      <c r="E84" s="239"/>
      <c r="F84" s="239"/>
      <c r="G84" s="239"/>
      <c r="H84" s="239"/>
      <c r="I84" s="239"/>
      <c r="J84" s="239"/>
      <c r="K84" s="54">
        <f t="shared" si="27"/>
        <v>0</v>
      </c>
      <c r="L84" s="51">
        <f t="shared" si="28"/>
        <v>0</v>
      </c>
      <c r="M84" s="52">
        <f t="shared" si="29"/>
        <v>0</v>
      </c>
      <c r="N84" s="52">
        <f t="shared" si="30"/>
        <v>0</v>
      </c>
      <c r="O84" s="218">
        <f t="shared" si="31"/>
        <v>0</v>
      </c>
      <c r="P84" s="219">
        <f t="shared" si="32"/>
        <v>0</v>
      </c>
      <c r="Q84" s="241">
        <f t="shared" si="33"/>
        <v>0</v>
      </c>
      <c r="R84" s="221">
        <f t="shared" si="34"/>
        <v>0</v>
      </c>
      <c r="S84" s="221">
        <f t="shared" si="35"/>
        <v>0</v>
      </c>
      <c r="T84" s="242" t="b">
        <v>0</v>
      </c>
    </row>
    <row r="85" spans="1:22" s="203" customFormat="1" ht="15.75" customHeight="1" thickBot="1" x14ac:dyDescent="0.3">
      <c r="A85" s="31" t="s">
        <v>1098</v>
      </c>
      <c r="B85" s="56"/>
      <c r="C85" s="32" t="s">
        <v>105</v>
      </c>
      <c r="D85" s="32"/>
      <c r="E85" s="32"/>
      <c r="F85" s="32">
        <f>SUBTOTAL(9,F75:F84)</f>
        <v>0</v>
      </c>
      <c r="G85" s="32">
        <f>SUBTOTAL(9,G75:G84)</f>
        <v>0</v>
      </c>
      <c r="H85" s="32"/>
      <c r="I85" s="32"/>
      <c r="J85" s="32"/>
      <c r="K85" s="32">
        <f>SUBTOTAL(9,K75:K84)</f>
        <v>0</v>
      </c>
      <c r="L85" s="32">
        <f>SUBTOTAL(9,L75:L84)</f>
        <v>0</v>
      </c>
      <c r="M85" s="57">
        <f>P85</f>
        <v>0</v>
      </c>
      <c r="N85" s="57">
        <f>Q85</f>
        <v>0</v>
      </c>
      <c r="O85" s="243">
        <f>SUBTOTAL(9,O75:O84)</f>
        <v>0</v>
      </c>
      <c r="P85" s="244">
        <f>SUBTOTAL(9,P75:P84)</f>
        <v>0</v>
      </c>
      <c r="Q85" s="244">
        <f>SUBTOTAL(9,Q75:Q84)</f>
        <v>0</v>
      </c>
      <c r="R85" s="245"/>
      <c r="S85" s="245"/>
      <c r="T85" s="246"/>
    </row>
    <row r="86" spans="1:22" ht="15.75" customHeight="1" thickTop="1" x14ac:dyDescent="0.25">
      <c r="A86" s="71" t="s">
        <v>1099</v>
      </c>
      <c r="B86"/>
      <c r="C86"/>
      <c r="D86"/>
      <c r="E86"/>
      <c r="F86"/>
      <c r="G86"/>
      <c r="H86"/>
      <c r="I86"/>
      <c r="J86"/>
      <c r="K86"/>
      <c r="L86"/>
      <c r="M86"/>
      <c r="N86"/>
      <c r="O86" s="71"/>
      <c r="P86" s="71"/>
      <c r="Q86"/>
      <c r="R86"/>
      <c r="S86"/>
      <c r="U86" s="247"/>
      <c r="V86" s="247"/>
    </row>
    <row r="87" spans="1:22" x14ac:dyDescent="0.25">
      <c r="O87" s="71"/>
      <c r="P87" s="71"/>
      <c r="U87" s="247"/>
      <c r="V87" s="247"/>
    </row>
    <row r="88" spans="1:22" x14ac:dyDescent="0.25">
      <c r="B88" s="216" t="s">
        <v>1100</v>
      </c>
      <c r="O88" s="71"/>
      <c r="P88" s="71"/>
      <c r="U88" s="247"/>
      <c r="V88" s="247"/>
    </row>
    <row r="89" spans="1:22" x14ac:dyDescent="0.25">
      <c r="B89" s="234" t="s">
        <v>1101</v>
      </c>
      <c r="O89" s="71"/>
      <c r="P89" s="71"/>
      <c r="S89" s="247"/>
      <c r="T89" s="247"/>
    </row>
    <row r="90" spans="1:22" x14ac:dyDescent="0.25">
      <c r="B90" s="51" t="s">
        <v>1102</v>
      </c>
      <c r="N90" s="206"/>
      <c r="O90" s="71"/>
      <c r="P90" s="71"/>
      <c r="S90" s="247"/>
      <c r="T90" s="247"/>
    </row>
    <row r="91" spans="1:22" x14ac:dyDescent="0.25">
      <c r="N91" s="206"/>
      <c r="O91" s="71"/>
      <c r="P91" s="71"/>
      <c r="S91" s="247"/>
      <c r="T91" s="247"/>
    </row>
    <row r="92" spans="1:22" ht="15.75" customHeight="1" thickBot="1" x14ac:dyDescent="0.3">
      <c r="A92"/>
      <c r="B92" s="33" t="s">
        <v>1103</v>
      </c>
      <c r="C92" s="33"/>
      <c r="D92"/>
      <c r="E92"/>
      <c r="F92"/>
      <c r="G92"/>
      <c r="H92"/>
      <c r="I92"/>
      <c r="J92"/>
      <c r="K92"/>
      <c r="N92"/>
      <c r="O92" s="71"/>
      <c r="P92" s="71"/>
      <c r="Q92"/>
      <c r="R92"/>
      <c r="S92" s="247"/>
      <c r="T92" s="247"/>
    </row>
    <row r="93" spans="1:22" x14ac:dyDescent="0.25">
      <c r="B93" s="71" t="s">
        <v>1104</v>
      </c>
      <c r="C93" s="248"/>
      <c r="O93" s="71"/>
      <c r="P93" s="71"/>
      <c r="S93" s="247"/>
      <c r="T93" s="247"/>
    </row>
    <row r="94" spans="1:22" x14ac:dyDescent="0.25">
      <c r="B94" s="71" t="s">
        <v>1105</v>
      </c>
      <c r="C94" s="249"/>
      <c r="O94" s="71"/>
      <c r="P94" s="71"/>
      <c r="S94" s="247"/>
      <c r="T94" s="247"/>
    </row>
    <row r="95" spans="1:22" x14ac:dyDescent="0.25">
      <c r="B95" s="71" t="s">
        <v>1106</v>
      </c>
      <c r="C95" s="250"/>
    </row>
    <row r="96" spans="1:22" ht="15.75" customHeight="1" thickBot="1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 s="71"/>
      <c r="P96" s="71"/>
      <c r="Q96"/>
      <c r="R96"/>
      <c r="S96"/>
    </row>
    <row r="97" spans="1:22" ht="27.75" customHeight="1" thickTop="1" thickBot="1" x14ac:dyDescent="0.45">
      <c r="A97" s="34" t="s">
        <v>100</v>
      </c>
      <c r="B97" s="35">
        <v>2013</v>
      </c>
      <c r="C97"/>
      <c r="D97"/>
      <c r="E97"/>
      <c r="F97"/>
      <c r="G97"/>
      <c r="H97"/>
      <c r="I97"/>
      <c r="J97"/>
      <c r="K97"/>
      <c r="L97"/>
      <c r="M97"/>
      <c r="N97"/>
      <c r="O97" s="71"/>
      <c r="P97" s="71"/>
      <c r="Q97"/>
      <c r="R97"/>
      <c r="S97"/>
    </row>
    <row r="98" spans="1:22" s="205" customFormat="1" ht="65.25" customHeight="1" thickTop="1" thickBot="1" x14ac:dyDescent="0.25">
      <c r="A98" s="47" t="s">
        <v>11</v>
      </c>
      <c r="B98" s="48" t="s">
        <v>17</v>
      </c>
      <c r="C98" s="48" t="s">
        <v>1063</v>
      </c>
      <c r="D98" s="48" t="s">
        <v>1064</v>
      </c>
      <c r="E98" s="48" t="s">
        <v>1065</v>
      </c>
      <c r="F98" s="48" t="s">
        <v>129</v>
      </c>
      <c r="G98" s="48" t="s">
        <v>1066</v>
      </c>
      <c r="H98" s="49" t="s">
        <v>1071</v>
      </c>
      <c r="I98" s="49"/>
      <c r="J98" s="49" t="s">
        <v>1107</v>
      </c>
      <c r="K98" s="49" t="s">
        <v>1070</v>
      </c>
      <c r="L98" s="49" t="s">
        <v>1071</v>
      </c>
      <c r="M98" s="49" t="s">
        <v>137</v>
      </c>
      <c r="N98" s="49" t="s">
        <v>143</v>
      </c>
      <c r="O98" s="223" t="s">
        <v>1072</v>
      </c>
      <c r="P98" s="224" t="s">
        <v>1073</v>
      </c>
      <c r="Q98" s="224" t="s">
        <v>1074</v>
      </c>
      <c r="R98" s="225" t="s">
        <v>1075</v>
      </c>
      <c r="S98" s="225" t="s">
        <v>1076</v>
      </c>
      <c r="T98" s="226" t="s">
        <v>1077</v>
      </c>
    </row>
    <row r="99" spans="1:22" x14ac:dyDescent="0.25">
      <c r="A99" s="227" t="s">
        <v>1078</v>
      </c>
      <c r="B99" s="228"/>
      <c r="C99" s="229" t="s">
        <v>1079</v>
      </c>
      <c r="D99" s="230"/>
      <c r="E99" s="231"/>
      <c r="F99" s="231"/>
      <c r="G99" s="231"/>
      <c r="H99" s="231"/>
      <c r="I99" s="231"/>
      <c r="J99" s="232"/>
      <c r="K99" s="50">
        <f t="shared" ref="K99:K108" si="36">IF(T99=TRUE,F99,0)</f>
        <v>0</v>
      </c>
      <c r="L99" s="51">
        <f t="shared" ref="L99:L108" si="37">IF(T99=TRUE,S99-R99,0)</f>
        <v>0</v>
      </c>
      <c r="M99" s="52">
        <f t="shared" ref="M99:M108" si="38">IF(T99=TRUE,G99/F99,0)</f>
        <v>0</v>
      </c>
      <c r="N99" s="52">
        <f t="shared" ref="N99:N108" si="39">IF(T99=TRUE,(G99*100000)/(F99*L99*C$119),0)</f>
        <v>0</v>
      </c>
      <c r="O99" s="218">
        <f t="shared" ref="O99:O108" si="40">IF(T99=TRUE,K99/K$109,0)</f>
        <v>0</v>
      </c>
      <c r="P99" s="219">
        <f t="shared" ref="P99:P108" si="41">M99*O99</f>
        <v>0</v>
      </c>
      <c r="Q99" s="219">
        <f t="shared" ref="Q99:Q108" si="42">N99*O99</f>
        <v>0</v>
      </c>
      <c r="R99" s="221">
        <f t="shared" ref="R99:R108" si="43">IF(J99&gt;1,J99,C$117+C$118)</f>
        <v>0</v>
      </c>
      <c r="S99" s="221">
        <f t="shared" ref="S99:S108" si="44">IF(I99&gt;1,I99,C$117+H99)</f>
        <v>0</v>
      </c>
      <c r="T99" s="233" t="b">
        <v>0</v>
      </c>
    </row>
    <row r="100" spans="1:22" x14ac:dyDescent="0.25">
      <c r="A100" s="213" t="s">
        <v>1080</v>
      </c>
      <c r="B100" s="214"/>
      <c r="C100" s="215" t="s">
        <v>1081</v>
      </c>
      <c r="D100" s="216"/>
      <c r="E100" s="217"/>
      <c r="F100" s="217"/>
      <c r="G100" s="217"/>
      <c r="H100" s="217"/>
      <c r="I100" s="217"/>
      <c r="J100" s="217"/>
      <c r="K100" s="51">
        <f t="shared" si="36"/>
        <v>0</v>
      </c>
      <c r="L100" s="51">
        <f t="shared" si="37"/>
        <v>0</v>
      </c>
      <c r="M100" s="52">
        <f t="shared" si="38"/>
        <v>0</v>
      </c>
      <c r="N100" s="52">
        <f t="shared" si="39"/>
        <v>0</v>
      </c>
      <c r="O100" s="218">
        <f t="shared" si="40"/>
        <v>0</v>
      </c>
      <c r="P100" s="219">
        <f t="shared" si="41"/>
        <v>0</v>
      </c>
      <c r="Q100" s="220">
        <f t="shared" si="42"/>
        <v>0</v>
      </c>
      <c r="R100" s="221">
        <f t="shared" si="43"/>
        <v>0</v>
      </c>
      <c r="S100" s="221">
        <f t="shared" si="44"/>
        <v>0</v>
      </c>
      <c r="T100" s="222" t="b">
        <v>0</v>
      </c>
    </row>
    <row r="101" spans="1:22" x14ac:dyDescent="0.25">
      <c r="A101" s="213" t="s">
        <v>1082</v>
      </c>
      <c r="B101" s="214"/>
      <c r="C101" s="215" t="s">
        <v>1083</v>
      </c>
      <c r="D101" s="216"/>
      <c r="E101" s="217"/>
      <c r="F101" s="217"/>
      <c r="G101" s="217"/>
      <c r="H101" s="217"/>
      <c r="I101" s="217"/>
      <c r="J101" s="217"/>
      <c r="K101" s="51">
        <f t="shared" si="36"/>
        <v>0</v>
      </c>
      <c r="L101" s="51">
        <f t="shared" si="37"/>
        <v>0</v>
      </c>
      <c r="M101" s="52">
        <f t="shared" si="38"/>
        <v>0</v>
      </c>
      <c r="N101" s="52">
        <f t="shared" si="39"/>
        <v>0</v>
      </c>
      <c r="O101" s="218">
        <f t="shared" si="40"/>
        <v>0</v>
      </c>
      <c r="P101" s="219">
        <f t="shared" si="41"/>
        <v>0</v>
      </c>
      <c r="Q101" s="220">
        <f t="shared" si="42"/>
        <v>0</v>
      </c>
      <c r="R101" s="221">
        <f t="shared" si="43"/>
        <v>0</v>
      </c>
      <c r="S101" s="221">
        <f t="shared" si="44"/>
        <v>0</v>
      </c>
      <c r="T101" s="222" t="b">
        <v>0</v>
      </c>
    </row>
    <row r="102" spans="1:22" x14ac:dyDescent="0.25">
      <c r="A102" s="213" t="s">
        <v>1084</v>
      </c>
      <c r="B102" s="214"/>
      <c r="C102" s="215" t="s">
        <v>1085</v>
      </c>
      <c r="D102" s="216"/>
      <c r="E102" s="217"/>
      <c r="F102" s="217"/>
      <c r="G102" s="217"/>
      <c r="H102" s="217"/>
      <c r="I102" s="217"/>
      <c r="J102" s="217"/>
      <c r="K102" s="51">
        <f t="shared" si="36"/>
        <v>0</v>
      </c>
      <c r="L102" s="51">
        <f t="shared" si="37"/>
        <v>0</v>
      </c>
      <c r="M102" s="52">
        <f t="shared" si="38"/>
        <v>0</v>
      </c>
      <c r="N102" s="52">
        <f t="shared" si="39"/>
        <v>0</v>
      </c>
      <c r="O102" s="218">
        <f t="shared" si="40"/>
        <v>0</v>
      </c>
      <c r="P102" s="219">
        <f t="shared" si="41"/>
        <v>0</v>
      </c>
      <c r="Q102" s="220">
        <f t="shared" si="42"/>
        <v>0</v>
      </c>
      <c r="R102" s="221">
        <f t="shared" si="43"/>
        <v>0</v>
      </c>
      <c r="S102" s="221">
        <f t="shared" si="44"/>
        <v>0</v>
      </c>
      <c r="T102" s="222" t="b">
        <v>0</v>
      </c>
    </row>
    <row r="103" spans="1:22" x14ac:dyDescent="0.25">
      <c r="A103" s="213" t="s">
        <v>1086</v>
      </c>
      <c r="B103" s="214"/>
      <c r="C103" s="215" t="s">
        <v>1087</v>
      </c>
      <c r="D103" s="216"/>
      <c r="E103" s="217"/>
      <c r="F103" s="217"/>
      <c r="G103" s="217"/>
      <c r="H103" s="217"/>
      <c r="I103" s="217"/>
      <c r="J103" s="217"/>
      <c r="K103" s="51">
        <f t="shared" si="36"/>
        <v>0</v>
      </c>
      <c r="L103" s="51">
        <f t="shared" si="37"/>
        <v>0</v>
      </c>
      <c r="M103" s="52">
        <f t="shared" si="38"/>
        <v>0</v>
      </c>
      <c r="N103" s="52">
        <f t="shared" si="39"/>
        <v>0</v>
      </c>
      <c r="O103" s="218">
        <f t="shared" si="40"/>
        <v>0</v>
      </c>
      <c r="P103" s="219">
        <f t="shared" si="41"/>
        <v>0</v>
      </c>
      <c r="Q103" s="220">
        <f t="shared" si="42"/>
        <v>0</v>
      </c>
      <c r="R103" s="221">
        <f t="shared" si="43"/>
        <v>0</v>
      </c>
      <c r="S103" s="221">
        <f t="shared" si="44"/>
        <v>0</v>
      </c>
      <c r="T103" s="222" t="b">
        <v>0</v>
      </c>
    </row>
    <row r="104" spans="1:22" x14ac:dyDescent="0.25">
      <c r="A104" s="213" t="s">
        <v>1088</v>
      </c>
      <c r="B104" s="214"/>
      <c r="C104" s="215" t="s">
        <v>1089</v>
      </c>
      <c r="D104" s="216"/>
      <c r="E104" s="217"/>
      <c r="F104" s="217"/>
      <c r="G104" s="217"/>
      <c r="H104" s="217"/>
      <c r="I104" s="217"/>
      <c r="J104" s="217"/>
      <c r="K104" s="51">
        <f t="shared" si="36"/>
        <v>0</v>
      </c>
      <c r="L104" s="51">
        <f t="shared" si="37"/>
        <v>0</v>
      </c>
      <c r="M104" s="52">
        <f t="shared" si="38"/>
        <v>0</v>
      </c>
      <c r="N104" s="52">
        <f t="shared" si="39"/>
        <v>0</v>
      </c>
      <c r="O104" s="218">
        <f t="shared" si="40"/>
        <v>0</v>
      </c>
      <c r="P104" s="219">
        <f t="shared" si="41"/>
        <v>0</v>
      </c>
      <c r="Q104" s="220">
        <f t="shared" si="42"/>
        <v>0</v>
      </c>
      <c r="R104" s="221">
        <f t="shared" si="43"/>
        <v>0</v>
      </c>
      <c r="S104" s="221">
        <f t="shared" si="44"/>
        <v>0</v>
      </c>
      <c r="T104" s="222" t="b">
        <v>0</v>
      </c>
    </row>
    <row r="105" spans="1:22" x14ac:dyDescent="0.25">
      <c r="A105" s="213" t="s">
        <v>1090</v>
      </c>
      <c r="B105" s="214"/>
      <c r="C105" s="215" t="s">
        <v>1091</v>
      </c>
      <c r="D105" s="216"/>
      <c r="E105" s="217"/>
      <c r="F105" s="217"/>
      <c r="G105" s="217"/>
      <c r="H105" s="217"/>
      <c r="I105" s="217"/>
      <c r="J105" s="217"/>
      <c r="K105" s="51">
        <f t="shared" si="36"/>
        <v>0</v>
      </c>
      <c r="L105" s="51">
        <f t="shared" si="37"/>
        <v>0</v>
      </c>
      <c r="M105" s="52">
        <f t="shared" si="38"/>
        <v>0</v>
      </c>
      <c r="N105" s="52">
        <f t="shared" si="39"/>
        <v>0</v>
      </c>
      <c r="O105" s="218">
        <f t="shared" si="40"/>
        <v>0</v>
      </c>
      <c r="P105" s="219">
        <f t="shared" si="41"/>
        <v>0</v>
      </c>
      <c r="Q105" s="220">
        <f t="shared" si="42"/>
        <v>0</v>
      </c>
      <c r="R105" s="221">
        <f t="shared" si="43"/>
        <v>0</v>
      </c>
      <c r="S105" s="221">
        <f t="shared" si="44"/>
        <v>0</v>
      </c>
      <c r="T105" s="222" t="b">
        <v>0</v>
      </c>
    </row>
    <row r="106" spans="1:22" x14ac:dyDescent="0.25">
      <c r="A106" s="213" t="s">
        <v>1092</v>
      </c>
      <c r="B106" s="214"/>
      <c r="C106" s="215" t="s">
        <v>1093</v>
      </c>
      <c r="D106" s="216"/>
      <c r="E106" s="217"/>
      <c r="F106" s="217"/>
      <c r="G106" s="217"/>
      <c r="H106" s="217"/>
      <c r="I106" s="217"/>
      <c r="J106" s="217"/>
      <c r="K106" s="51">
        <f t="shared" si="36"/>
        <v>0</v>
      </c>
      <c r="L106" s="51">
        <f t="shared" si="37"/>
        <v>0</v>
      </c>
      <c r="M106" s="52">
        <f t="shared" si="38"/>
        <v>0</v>
      </c>
      <c r="N106" s="52">
        <f t="shared" si="39"/>
        <v>0</v>
      </c>
      <c r="O106" s="218">
        <f t="shared" si="40"/>
        <v>0</v>
      </c>
      <c r="P106" s="219">
        <f t="shared" si="41"/>
        <v>0</v>
      </c>
      <c r="Q106" s="220">
        <f t="shared" si="42"/>
        <v>0</v>
      </c>
      <c r="R106" s="221">
        <f t="shared" si="43"/>
        <v>0</v>
      </c>
      <c r="S106" s="221">
        <f t="shared" si="44"/>
        <v>0</v>
      </c>
      <c r="T106" s="222" t="b">
        <v>0</v>
      </c>
    </row>
    <row r="107" spans="1:22" x14ac:dyDescent="0.25">
      <c r="A107" s="213" t="s">
        <v>1094</v>
      </c>
      <c r="B107" s="214"/>
      <c r="C107" s="215" t="s">
        <v>1095</v>
      </c>
      <c r="D107" s="216"/>
      <c r="E107" s="217"/>
      <c r="F107" s="217"/>
      <c r="G107" s="217"/>
      <c r="H107" s="217"/>
      <c r="I107" s="217"/>
      <c r="J107" s="217"/>
      <c r="K107" s="51">
        <f t="shared" si="36"/>
        <v>0</v>
      </c>
      <c r="L107" s="51">
        <f t="shared" si="37"/>
        <v>0</v>
      </c>
      <c r="M107" s="52">
        <f t="shared" si="38"/>
        <v>0</v>
      </c>
      <c r="N107" s="52">
        <f t="shared" si="39"/>
        <v>0</v>
      </c>
      <c r="O107" s="218">
        <f t="shared" si="40"/>
        <v>0</v>
      </c>
      <c r="P107" s="219">
        <f t="shared" si="41"/>
        <v>0</v>
      </c>
      <c r="Q107" s="220">
        <f t="shared" si="42"/>
        <v>0</v>
      </c>
      <c r="R107" s="221">
        <f t="shared" si="43"/>
        <v>0</v>
      </c>
      <c r="S107" s="221">
        <f t="shared" si="44"/>
        <v>0</v>
      </c>
      <c r="T107" s="222" t="b">
        <v>0</v>
      </c>
    </row>
    <row r="108" spans="1:22" ht="15.75" customHeight="1" thickBot="1" x14ac:dyDescent="0.3">
      <c r="A108" s="235" t="s">
        <v>1096</v>
      </c>
      <c r="B108" s="236"/>
      <c r="C108" s="237" t="s">
        <v>1097</v>
      </c>
      <c r="D108" s="238"/>
      <c r="E108" s="239"/>
      <c r="F108" s="239"/>
      <c r="G108" s="239"/>
      <c r="H108" s="239"/>
      <c r="I108" s="239"/>
      <c r="J108" s="239"/>
      <c r="K108" s="54">
        <f t="shared" si="36"/>
        <v>0</v>
      </c>
      <c r="L108" s="51">
        <f t="shared" si="37"/>
        <v>0</v>
      </c>
      <c r="M108" s="52">
        <f t="shared" si="38"/>
        <v>0</v>
      </c>
      <c r="N108" s="52">
        <f t="shared" si="39"/>
        <v>0</v>
      </c>
      <c r="O108" s="218">
        <f t="shared" si="40"/>
        <v>0</v>
      </c>
      <c r="P108" s="219">
        <f t="shared" si="41"/>
        <v>0</v>
      </c>
      <c r="Q108" s="241">
        <f t="shared" si="42"/>
        <v>0</v>
      </c>
      <c r="R108" s="221">
        <f t="shared" si="43"/>
        <v>0</v>
      </c>
      <c r="S108" s="221">
        <f t="shared" si="44"/>
        <v>0</v>
      </c>
      <c r="T108" s="242" t="b">
        <v>0</v>
      </c>
    </row>
    <row r="109" spans="1:22" s="203" customFormat="1" ht="15.75" customHeight="1" thickBot="1" x14ac:dyDescent="0.3">
      <c r="A109" s="31" t="s">
        <v>1098</v>
      </c>
      <c r="B109" s="56"/>
      <c r="C109" s="32" t="s">
        <v>105</v>
      </c>
      <c r="D109" s="32"/>
      <c r="E109" s="32"/>
      <c r="F109" s="32">
        <f>SUBTOTAL(9,F99:F108)</f>
        <v>0</v>
      </c>
      <c r="G109" s="32">
        <f>SUBTOTAL(9,G99:G108)</f>
        <v>0</v>
      </c>
      <c r="H109" s="32"/>
      <c r="I109" s="32"/>
      <c r="J109" s="32"/>
      <c r="K109" s="32">
        <f>SUBTOTAL(9,K99:K108)</f>
        <v>0</v>
      </c>
      <c r="L109" s="32">
        <f>SUBTOTAL(9,L99:L108)</f>
        <v>0</v>
      </c>
      <c r="M109" s="57">
        <f>P109</f>
        <v>0</v>
      </c>
      <c r="N109" s="57">
        <f>Q109</f>
        <v>0</v>
      </c>
      <c r="O109" s="243">
        <f>SUBTOTAL(9,O99:O108)</f>
        <v>0</v>
      </c>
      <c r="P109" s="244">
        <f>SUBTOTAL(9,P99:P108)</f>
        <v>0</v>
      </c>
      <c r="Q109" s="244">
        <f>SUBTOTAL(9,Q99:Q108)</f>
        <v>0</v>
      </c>
      <c r="R109" s="245"/>
      <c r="S109" s="245"/>
      <c r="T109" s="246"/>
    </row>
    <row r="110" spans="1:22" ht="15.75" customHeight="1" thickTop="1" x14ac:dyDescent="0.25">
      <c r="A110" s="71" t="s">
        <v>1099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 s="71"/>
      <c r="P110" s="71"/>
      <c r="Q110"/>
      <c r="R110"/>
      <c r="S110"/>
      <c r="U110" s="247"/>
      <c r="V110" s="247"/>
    </row>
    <row r="111" spans="1:22" x14ac:dyDescent="0.25">
      <c r="O111" s="71"/>
      <c r="P111" s="71"/>
      <c r="U111" s="247"/>
      <c r="V111" s="247"/>
    </row>
    <row r="112" spans="1:22" x14ac:dyDescent="0.25">
      <c r="B112" s="216" t="s">
        <v>1100</v>
      </c>
      <c r="O112" s="71"/>
      <c r="P112" s="71"/>
      <c r="U112" s="247"/>
      <c r="V112" s="247"/>
    </row>
    <row r="113" spans="1:20" x14ac:dyDescent="0.25">
      <c r="B113" s="234" t="s">
        <v>1101</v>
      </c>
      <c r="O113" s="71"/>
      <c r="P113" s="71"/>
      <c r="S113" s="247"/>
      <c r="T113" s="247"/>
    </row>
    <row r="114" spans="1:20" x14ac:dyDescent="0.25">
      <c r="B114" s="51" t="s">
        <v>1102</v>
      </c>
      <c r="N114" s="206"/>
      <c r="O114" s="71"/>
      <c r="P114" s="71"/>
      <c r="S114" s="247"/>
      <c r="T114" s="247"/>
    </row>
    <row r="115" spans="1:20" x14ac:dyDescent="0.25">
      <c r="N115" s="206"/>
      <c r="O115" s="71"/>
      <c r="P115" s="71"/>
      <c r="S115" s="247"/>
      <c r="T115" s="247"/>
    </row>
    <row r="116" spans="1:20" ht="15.75" customHeight="1" thickBot="1" x14ac:dyDescent="0.3">
      <c r="A116"/>
      <c r="B116" s="33" t="s">
        <v>1103</v>
      </c>
      <c r="C116" s="33"/>
      <c r="D116"/>
      <c r="E116"/>
      <c r="F116"/>
      <c r="G116"/>
      <c r="H116"/>
      <c r="I116"/>
      <c r="J116"/>
      <c r="K116"/>
      <c r="N116"/>
      <c r="O116" s="71"/>
      <c r="P116" s="71"/>
      <c r="Q116"/>
      <c r="R116"/>
      <c r="S116" s="247"/>
      <c r="T116" s="247"/>
    </row>
    <row r="117" spans="1:20" x14ac:dyDescent="0.25">
      <c r="B117" s="71" t="s">
        <v>1104</v>
      </c>
      <c r="C117" s="248"/>
      <c r="O117" s="71"/>
      <c r="P117" s="71"/>
      <c r="S117" s="247"/>
      <c r="T117" s="247"/>
    </row>
    <row r="118" spans="1:20" x14ac:dyDescent="0.25">
      <c r="B118" s="71" t="s">
        <v>1105</v>
      </c>
      <c r="C118" s="249"/>
      <c r="O118" s="71"/>
      <c r="P118" s="71"/>
      <c r="S118" s="247"/>
      <c r="T118" s="247"/>
    </row>
    <row r="119" spans="1:20" x14ac:dyDescent="0.25">
      <c r="B119" s="71" t="s">
        <v>1106</v>
      </c>
      <c r="C119" s="250"/>
    </row>
    <row r="120" spans="1:20" ht="15.75" customHeight="1" thickBot="1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 s="71"/>
      <c r="P120" s="71"/>
      <c r="Q120"/>
      <c r="R120"/>
      <c r="S120"/>
    </row>
    <row r="121" spans="1:20" ht="27.75" customHeight="1" thickTop="1" thickBot="1" x14ac:dyDescent="0.45">
      <c r="A121" s="34" t="s">
        <v>100</v>
      </c>
      <c r="B121" s="35">
        <v>2014</v>
      </c>
      <c r="C121"/>
      <c r="D121"/>
      <c r="E121"/>
      <c r="F121"/>
      <c r="G121"/>
      <c r="H121"/>
      <c r="I121"/>
      <c r="J121"/>
      <c r="K121"/>
      <c r="L121"/>
      <c r="M121"/>
      <c r="N121"/>
      <c r="O121" s="71"/>
      <c r="P121" s="71"/>
      <c r="Q121"/>
      <c r="R121"/>
      <c r="S121"/>
    </row>
    <row r="122" spans="1:20" s="205" customFormat="1" ht="65.25" customHeight="1" thickTop="1" thickBot="1" x14ac:dyDescent="0.25">
      <c r="A122" s="47" t="s">
        <v>11</v>
      </c>
      <c r="B122" s="48" t="s">
        <v>17</v>
      </c>
      <c r="C122" s="48" t="s">
        <v>1063</v>
      </c>
      <c r="D122" s="48" t="s">
        <v>1064</v>
      </c>
      <c r="E122" s="48" t="s">
        <v>1065</v>
      </c>
      <c r="F122" s="48" t="s">
        <v>129</v>
      </c>
      <c r="G122" s="48" t="s">
        <v>1066</v>
      </c>
      <c r="H122" s="49" t="s">
        <v>1071</v>
      </c>
      <c r="I122" s="49"/>
      <c r="J122" s="49" t="s">
        <v>1107</v>
      </c>
      <c r="K122" s="49" t="s">
        <v>1070</v>
      </c>
      <c r="L122" s="49" t="s">
        <v>1071</v>
      </c>
      <c r="M122" s="49" t="s">
        <v>137</v>
      </c>
      <c r="N122" s="49" t="s">
        <v>143</v>
      </c>
      <c r="O122" s="223" t="s">
        <v>1072</v>
      </c>
      <c r="P122" s="224" t="s">
        <v>1073</v>
      </c>
      <c r="Q122" s="224" t="s">
        <v>1074</v>
      </c>
      <c r="R122" s="225" t="s">
        <v>1075</v>
      </c>
      <c r="S122" s="225" t="s">
        <v>1076</v>
      </c>
      <c r="T122" s="226" t="s">
        <v>1077</v>
      </c>
    </row>
    <row r="123" spans="1:20" x14ac:dyDescent="0.25">
      <c r="A123" s="227" t="s">
        <v>1078</v>
      </c>
      <c r="B123" s="228"/>
      <c r="C123" s="229" t="s">
        <v>1079</v>
      </c>
      <c r="D123" s="230"/>
      <c r="E123" s="231"/>
      <c r="F123" s="231"/>
      <c r="G123" s="231"/>
      <c r="H123" s="231"/>
      <c r="I123" s="231"/>
      <c r="J123" s="232"/>
      <c r="K123" s="50">
        <f t="shared" ref="K123:K132" si="45">IF(T123=TRUE,F123,0)</f>
        <v>0</v>
      </c>
      <c r="L123" s="51">
        <f t="shared" ref="L123:L132" si="46">IF(T123=TRUE,S123-R123,0)</f>
        <v>0</v>
      </c>
      <c r="M123" s="52">
        <f t="shared" ref="M123:M132" si="47">IF(T123=TRUE,G123/F123,0)</f>
        <v>0</v>
      </c>
      <c r="N123" s="52">
        <f t="shared" ref="N123:N132" si="48">IF(T123=TRUE,(G123*100000)/(F123*L123*C$143),0)</f>
        <v>0</v>
      </c>
      <c r="O123" s="218">
        <f t="shared" ref="O123:O132" si="49">IF(T123=TRUE,K123/K$133,0)</f>
        <v>0</v>
      </c>
      <c r="P123" s="219">
        <f t="shared" ref="P123:P132" si="50">M123*O123</f>
        <v>0</v>
      </c>
      <c r="Q123" s="219">
        <f t="shared" ref="Q123:Q132" si="51">N123*O123</f>
        <v>0</v>
      </c>
      <c r="R123" s="221">
        <f t="shared" ref="R123:R132" si="52">IF(J123&gt;1,J123,C$141+C$142)</f>
        <v>0</v>
      </c>
      <c r="S123" s="221">
        <f t="shared" ref="S123:S132" si="53">IF(I123&gt;1,I123,C$141+H123)</f>
        <v>0</v>
      </c>
      <c r="T123" s="233" t="b">
        <v>0</v>
      </c>
    </row>
    <row r="124" spans="1:20" x14ac:dyDescent="0.25">
      <c r="A124" s="213" t="s">
        <v>1080</v>
      </c>
      <c r="B124" s="214"/>
      <c r="C124" s="215" t="s">
        <v>1081</v>
      </c>
      <c r="D124" s="216"/>
      <c r="E124" s="217"/>
      <c r="F124" s="217"/>
      <c r="G124" s="217"/>
      <c r="H124" s="217"/>
      <c r="I124" s="217"/>
      <c r="J124" s="217"/>
      <c r="K124" s="51">
        <f t="shared" si="45"/>
        <v>0</v>
      </c>
      <c r="L124" s="51">
        <f t="shared" si="46"/>
        <v>0</v>
      </c>
      <c r="M124" s="52">
        <f t="shared" si="47"/>
        <v>0</v>
      </c>
      <c r="N124" s="52">
        <f t="shared" si="48"/>
        <v>0</v>
      </c>
      <c r="O124" s="218">
        <f t="shared" si="49"/>
        <v>0</v>
      </c>
      <c r="P124" s="219">
        <f t="shared" si="50"/>
        <v>0</v>
      </c>
      <c r="Q124" s="220">
        <f t="shared" si="51"/>
        <v>0</v>
      </c>
      <c r="R124" s="221">
        <f t="shared" si="52"/>
        <v>0</v>
      </c>
      <c r="S124" s="221">
        <f t="shared" si="53"/>
        <v>0</v>
      </c>
      <c r="T124" s="222" t="b">
        <v>0</v>
      </c>
    </row>
    <row r="125" spans="1:20" x14ac:dyDescent="0.25">
      <c r="A125" s="213" t="s">
        <v>1082</v>
      </c>
      <c r="B125" s="214"/>
      <c r="C125" s="215" t="s">
        <v>1083</v>
      </c>
      <c r="D125" s="216"/>
      <c r="E125" s="217"/>
      <c r="F125" s="217"/>
      <c r="G125" s="217"/>
      <c r="H125" s="217"/>
      <c r="I125" s="217"/>
      <c r="J125" s="217"/>
      <c r="K125" s="51">
        <f t="shared" si="45"/>
        <v>0</v>
      </c>
      <c r="L125" s="51">
        <f t="shared" si="46"/>
        <v>0</v>
      </c>
      <c r="M125" s="52">
        <f t="shared" si="47"/>
        <v>0</v>
      </c>
      <c r="N125" s="52">
        <f t="shared" si="48"/>
        <v>0</v>
      </c>
      <c r="O125" s="218">
        <f t="shared" si="49"/>
        <v>0</v>
      </c>
      <c r="P125" s="219">
        <f t="shared" si="50"/>
        <v>0</v>
      </c>
      <c r="Q125" s="220">
        <f t="shared" si="51"/>
        <v>0</v>
      </c>
      <c r="R125" s="221">
        <f t="shared" si="52"/>
        <v>0</v>
      </c>
      <c r="S125" s="221">
        <f t="shared" si="53"/>
        <v>0</v>
      </c>
      <c r="T125" s="222" t="b">
        <v>0</v>
      </c>
    </row>
    <row r="126" spans="1:20" x14ac:dyDescent="0.25">
      <c r="A126" s="213" t="s">
        <v>1084</v>
      </c>
      <c r="B126" s="214"/>
      <c r="C126" s="215" t="s">
        <v>1085</v>
      </c>
      <c r="D126" s="216"/>
      <c r="E126" s="217"/>
      <c r="F126" s="217"/>
      <c r="G126" s="217"/>
      <c r="H126" s="217"/>
      <c r="I126" s="217"/>
      <c r="J126" s="217"/>
      <c r="K126" s="51">
        <f t="shared" si="45"/>
        <v>0</v>
      </c>
      <c r="L126" s="51">
        <f t="shared" si="46"/>
        <v>0</v>
      </c>
      <c r="M126" s="52">
        <f t="shared" si="47"/>
        <v>0</v>
      </c>
      <c r="N126" s="52">
        <f t="shared" si="48"/>
        <v>0</v>
      </c>
      <c r="O126" s="218">
        <f t="shared" si="49"/>
        <v>0</v>
      </c>
      <c r="P126" s="219">
        <f t="shared" si="50"/>
        <v>0</v>
      </c>
      <c r="Q126" s="220">
        <f t="shared" si="51"/>
        <v>0</v>
      </c>
      <c r="R126" s="221">
        <f t="shared" si="52"/>
        <v>0</v>
      </c>
      <c r="S126" s="221">
        <f t="shared" si="53"/>
        <v>0</v>
      </c>
      <c r="T126" s="222" t="b">
        <v>0</v>
      </c>
    </row>
    <row r="127" spans="1:20" x14ac:dyDescent="0.25">
      <c r="A127" s="213" t="s">
        <v>1086</v>
      </c>
      <c r="B127" s="214"/>
      <c r="C127" s="215" t="s">
        <v>1087</v>
      </c>
      <c r="D127" s="216"/>
      <c r="E127" s="217"/>
      <c r="F127" s="217"/>
      <c r="G127" s="217"/>
      <c r="H127" s="217"/>
      <c r="I127" s="217"/>
      <c r="J127" s="217"/>
      <c r="K127" s="51">
        <f t="shared" si="45"/>
        <v>0</v>
      </c>
      <c r="L127" s="51">
        <f t="shared" si="46"/>
        <v>0</v>
      </c>
      <c r="M127" s="52">
        <f t="shared" si="47"/>
        <v>0</v>
      </c>
      <c r="N127" s="52">
        <f t="shared" si="48"/>
        <v>0</v>
      </c>
      <c r="O127" s="218">
        <f t="shared" si="49"/>
        <v>0</v>
      </c>
      <c r="P127" s="219">
        <f t="shared" si="50"/>
        <v>0</v>
      </c>
      <c r="Q127" s="220">
        <f t="shared" si="51"/>
        <v>0</v>
      </c>
      <c r="R127" s="221">
        <f t="shared" si="52"/>
        <v>0</v>
      </c>
      <c r="S127" s="221">
        <f t="shared" si="53"/>
        <v>0</v>
      </c>
      <c r="T127" s="222" t="b">
        <v>0</v>
      </c>
    </row>
    <row r="128" spans="1:20" x14ac:dyDescent="0.25">
      <c r="A128" s="213" t="s">
        <v>1088</v>
      </c>
      <c r="B128" s="214"/>
      <c r="C128" s="215" t="s">
        <v>1089</v>
      </c>
      <c r="D128" s="216"/>
      <c r="E128" s="217"/>
      <c r="F128" s="217"/>
      <c r="G128" s="217"/>
      <c r="H128" s="217"/>
      <c r="I128" s="217"/>
      <c r="J128" s="217"/>
      <c r="K128" s="51">
        <f t="shared" si="45"/>
        <v>0</v>
      </c>
      <c r="L128" s="51">
        <f t="shared" si="46"/>
        <v>0</v>
      </c>
      <c r="M128" s="52">
        <f t="shared" si="47"/>
        <v>0</v>
      </c>
      <c r="N128" s="52">
        <f t="shared" si="48"/>
        <v>0</v>
      </c>
      <c r="O128" s="218">
        <f t="shared" si="49"/>
        <v>0</v>
      </c>
      <c r="P128" s="219">
        <f t="shared" si="50"/>
        <v>0</v>
      </c>
      <c r="Q128" s="220">
        <f t="shared" si="51"/>
        <v>0</v>
      </c>
      <c r="R128" s="221">
        <f t="shared" si="52"/>
        <v>0</v>
      </c>
      <c r="S128" s="221">
        <f t="shared" si="53"/>
        <v>0</v>
      </c>
      <c r="T128" s="222" t="b">
        <v>0</v>
      </c>
    </row>
    <row r="129" spans="1:22" x14ac:dyDescent="0.25">
      <c r="A129" s="213" t="s">
        <v>1090</v>
      </c>
      <c r="B129" s="214"/>
      <c r="C129" s="215" t="s">
        <v>1091</v>
      </c>
      <c r="D129" s="216"/>
      <c r="E129" s="217"/>
      <c r="F129" s="217"/>
      <c r="G129" s="217"/>
      <c r="H129" s="217"/>
      <c r="I129" s="217"/>
      <c r="J129" s="217"/>
      <c r="K129" s="51">
        <f t="shared" si="45"/>
        <v>0</v>
      </c>
      <c r="L129" s="51">
        <f t="shared" si="46"/>
        <v>0</v>
      </c>
      <c r="M129" s="52">
        <f t="shared" si="47"/>
        <v>0</v>
      </c>
      <c r="N129" s="52">
        <f t="shared" si="48"/>
        <v>0</v>
      </c>
      <c r="O129" s="218">
        <f t="shared" si="49"/>
        <v>0</v>
      </c>
      <c r="P129" s="219">
        <f t="shared" si="50"/>
        <v>0</v>
      </c>
      <c r="Q129" s="220">
        <f t="shared" si="51"/>
        <v>0</v>
      </c>
      <c r="R129" s="221">
        <f t="shared" si="52"/>
        <v>0</v>
      </c>
      <c r="S129" s="221">
        <f t="shared" si="53"/>
        <v>0</v>
      </c>
      <c r="T129" s="222" t="b">
        <v>0</v>
      </c>
    </row>
    <row r="130" spans="1:22" x14ac:dyDescent="0.25">
      <c r="A130" s="213" t="s">
        <v>1092</v>
      </c>
      <c r="B130" s="214"/>
      <c r="C130" s="215" t="s">
        <v>1093</v>
      </c>
      <c r="D130" s="216"/>
      <c r="E130" s="217"/>
      <c r="F130" s="217"/>
      <c r="G130" s="217"/>
      <c r="H130" s="217"/>
      <c r="I130" s="217"/>
      <c r="J130" s="217"/>
      <c r="K130" s="51">
        <f t="shared" si="45"/>
        <v>0</v>
      </c>
      <c r="L130" s="51">
        <f t="shared" si="46"/>
        <v>0</v>
      </c>
      <c r="M130" s="52">
        <f t="shared" si="47"/>
        <v>0</v>
      </c>
      <c r="N130" s="52">
        <f t="shared" si="48"/>
        <v>0</v>
      </c>
      <c r="O130" s="218">
        <f t="shared" si="49"/>
        <v>0</v>
      </c>
      <c r="P130" s="219">
        <f t="shared" si="50"/>
        <v>0</v>
      </c>
      <c r="Q130" s="220">
        <f t="shared" si="51"/>
        <v>0</v>
      </c>
      <c r="R130" s="221">
        <f t="shared" si="52"/>
        <v>0</v>
      </c>
      <c r="S130" s="221">
        <f t="shared" si="53"/>
        <v>0</v>
      </c>
      <c r="T130" s="222" t="b">
        <v>0</v>
      </c>
    </row>
    <row r="131" spans="1:22" x14ac:dyDescent="0.25">
      <c r="A131" s="213" t="s">
        <v>1094</v>
      </c>
      <c r="B131" s="214"/>
      <c r="C131" s="215" t="s">
        <v>1095</v>
      </c>
      <c r="D131" s="216"/>
      <c r="E131" s="217"/>
      <c r="F131" s="217"/>
      <c r="G131" s="217"/>
      <c r="H131" s="217"/>
      <c r="I131" s="217"/>
      <c r="J131" s="217"/>
      <c r="K131" s="51">
        <f t="shared" si="45"/>
        <v>0</v>
      </c>
      <c r="L131" s="51">
        <f t="shared" si="46"/>
        <v>0</v>
      </c>
      <c r="M131" s="52">
        <f t="shared" si="47"/>
        <v>0</v>
      </c>
      <c r="N131" s="52">
        <f t="shared" si="48"/>
        <v>0</v>
      </c>
      <c r="O131" s="218">
        <f t="shared" si="49"/>
        <v>0</v>
      </c>
      <c r="P131" s="219">
        <f t="shared" si="50"/>
        <v>0</v>
      </c>
      <c r="Q131" s="220">
        <f t="shared" si="51"/>
        <v>0</v>
      </c>
      <c r="R131" s="221">
        <f t="shared" si="52"/>
        <v>0</v>
      </c>
      <c r="S131" s="221">
        <f t="shared" si="53"/>
        <v>0</v>
      </c>
      <c r="T131" s="222" t="b">
        <v>0</v>
      </c>
    </row>
    <row r="132" spans="1:22" ht="15.75" customHeight="1" thickBot="1" x14ac:dyDescent="0.3">
      <c r="A132" s="235" t="s">
        <v>1096</v>
      </c>
      <c r="B132" s="236"/>
      <c r="C132" s="237" t="s">
        <v>1097</v>
      </c>
      <c r="D132" s="238"/>
      <c r="E132" s="239"/>
      <c r="F132" s="239"/>
      <c r="G132" s="239"/>
      <c r="H132" s="239"/>
      <c r="I132" s="239"/>
      <c r="J132" s="239"/>
      <c r="K132" s="54">
        <f t="shared" si="45"/>
        <v>0</v>
      </c>
      <c r="L132" s="51">
        <f t="shared" si="46"/>
        <v>0</v>
      </c>
      <c r="M132" s="52">
        <f t="shared" si="47"/>
        <v>0</v>
      </c>
      <c r="N132" s="52">
        <f t="shared" si="48"/>
        <v>0</v>
      </c>
      <c r="O132" s="218">
        <f t="shared" si="49"/>
        <v>0</v>
      </c>
      <c r="P132" s="219">
        <f t="shared" si="50"/>
        <v>0</v>
      </c>
      <c r="Q132" s="241">
        <f t="shared" si="51"/>
        <v>0</v>
      </c>
      <c r="R132" s="221">
        <f t="shared" si="52"/>
        <v>0</v>
      </c>
      <c r="S132" s="221">
        <f t="shared" si="53"/>
        <v>0</v>
      </c>
      <c r="T132" s="242" t="b">
        <v>0</v>
      </c>
    </row>
    <row r="133" spans="1:22" s="203" customFormat="1" ht="15.75" customHeight="1" thickBot="1" x14ac:dyDescent="0.3">
      <c r="A133" s="31" t="s">
        <v>1098</v>
      </c>
      <c r="B133" s="56"/>
      <c r="C133" s="32" t="s">
        <v>105</v>
      </c>
      <c r="D133" s="32"/>
      <c r="E133" s="32"/>
      <c r="F133" s="32">
        <f>SUBTOTAL(9,F123:F132)</f>
        <v>0</v>
      </c>
      <c r="G133" s="32">
        <f>SUBTOTAL(9,G123:G132)</f>
        <v>0</v>
      </c>
      <c r="H133" s="32"/>
      <c r="I133" s="32"/>
      <c r="J133" s="32"/>
      <c r="K133" s="32">
        <f>SUBTOTAL(9,K123:K132)</f>
        <v>0</v>
      </c>
      <c r="L133" s="32">
        <f>SUBTOTAL(9,L123:L132)</f>
        <v>0</v>
      </c>
      <c r="M133" s="57">
        <f>P133</f>
        <v>0</v>
      </c>
      <c r="N133" s="57">
        <f>Q133</f>
        <v>0</v>
      </c>
      <c r="O133" s="243">
        <f>SUBTOTAL(9,O123:O132)</f>
        <v>0</v>
      </c>
      <c r="P133" s="244">
        <f>SUBTOTAL(9,P123:P132)</f>
        <v>0</v>
      </c>
      <c r="Q133" s="244">
        <f>SUBTOTAL(9,Q123:Q132)</f>
        <v>0</v>
      </c>
      <c r="R133" s="245"/>
      <c r="S133" s="245"/>
      <c r="T133" s="246"/>
    </row>
    <row r="134" spans="1:22" ht="15.75" customHeight="1" thickTop="1" x14ac:dyDescent="0.25">
      <c r="A134" s="71" t="s">
        <v>1099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 s="71"/>
      <c r="P134" s="71"/>
      <c r="Q134"/>
      <c r="R134"/>
      <c r="S134"/>
      <c r="U134" s="247"/>
      <c r="V134" s="247"/>
    </row>
    <row r="135" spans="1:22" x14ac:dyDescent="0.25">
      <c r="O135" s="71"/>
      <c r="P135" s="71"/>
      <c r="U135" s="247"/>
      <c r="V135" s="247"/>
    </row>
    <row r="136" spans="1:22" x14ac:dyDescent="0.25">
      <c r="B136" s="217" t="s">
        <v>1100</v>
      </c>
      <c r="O136" s="71"/>
      <c r="P136" s="71"/>
      <c r="U136" s="247"/>
      <c r="V136" s="247"/>
    </row>
    <row r="137" spans="1:22" x14ac:dyDescent="0.25">
      <c r="B137" s="234" t="s">
        <v>1101</v>
      </c>
      <c r="O137" s="71"/>
      <c r="P137" s="71"/>
      <c r="S137" s="247"/>
      <c r="T137" s="247"/>
    </row>
    <row r="138" spans="1:22" x14ac:dyDescent="0.25">
      <c r="B138" s="51" t="s">
        <v>1102</v>
      </c>
      <c r="N138" s="206"/>
      <c r="O138" s="71"/>
      <c r="P138" s="71"/>
      <c r="S138" s="247"/>
      <c r="T138" s="247"/>
    </row>
    <row r="139" spans="1:22" x14ac:dyDescent="0.25">
      <c r="N139" s="206"/>
      <c r="O139" s="71"/>
      <c r="P139" s="71"/>
      <c r="S139" s="247"/>
      <c r="T139" s="247"/>
    </row>
    <row r="140" spans="1:22" ht="15.75" customHeight="1" thickBot="1" x14ac:dyDescent="0.3">
      <c r="A140"/>
      <c r="B140" s="33" t="s">
        <v>1103</v>
      </c>
      <c r="C140" s="33"/>
      <c r="D140"/>
      <c r="E140"/>
      <c r="F140"/>
      <c r="G140"/>
      <c r="H140"/>
      <c r="I140"/>
      <c r="J140"/>
      <c r="K140"/>
      <c r="N140"/>
      <c r="O140" s="71"/>
      <c r="P140" s="71"/>
      <c r="Q140"/>
      <c r="R140"/>
      <c r="S140" s="247"/>
      <c r="T140" s="247"/>
    </row>
    <row r="141" spans="1:22" x14ac:dyDescent="0.25">
      <c r="B141" s="71" t="s">
        <v>1104</v>
      </c>
      <c r="C141" s="248"/>
      <c r="O141" s="71"/>
      <c r="P141" s="71"/>
      <c r="S141" s="247"/>
      <c r="T141" s="247"/>
    </row>
    <row r="142" spans="1:22" x14ac:dyDescent="0.25">
      <c r="B142" s="71" t="s">
        <v>1105</v>
      </c>
      <c r="C142" s="249"/>
      <c r="O142" s="71"/>
      <c r="P142" s="71"/>
      <c r="S142" s="247"/>
      <c r="T142" s="247"/>
    </row>
    <row r="143" spans="1:22" x14ac:dyDescent="0.25">
      <c r="B143" s="71" t="s">
        <v>1106</v>
      </c>
      <c r="C143" s="250"/>
    </row>
  </sheetData>
  <sheetProtection password="DB3D" sheet="1" objects="1" scenario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3</xdr:col>
                    <xdr:colOff>600075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3</xdr:col>
                    <xdr:colOff>600075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9525</xdr:rowOff>
                  </from>
                  <to>
                    <xdr:col>3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3</xdr:col>
                    <xdr:colOff>600075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600075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600075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3</xdr:col>
                    <xdr:colOff>600075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3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3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9525</xdr:rowOff>
                  </from>
                  <to>
                    <xdr:col>3</xdr:col>
                    <xdr:colOff>600075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9525</xdr:rowOff>
                  </from>
                  <to>
                    <xdr:col>3</xdr:col>
                    <xdr:colOff>600075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9525</xdr:rowOff>
                  </from>
                  <to>
                    <xdr:col>3</xdr:col>
                    <xdr:colOff>600075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3</xdr:col>
                    <xdr:colOff>600075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3</xdr:col>
                    <xdr:colOff>600075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3</xdr:col>
                    <xdr:colOff>600075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9525</xdr:rowOff>
                  </from>
                  <to>
                    <xdr:col>3</xdr:col>
                    <xdr:colOff>600075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9525</xdr:rowOff>
                  </from>
                  <to>
                    <xdr:col>3</xdr:col>
                    <xdr:colOff>600075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9525</xdr:rowOff>
                  </from>
                  <to>
                    <xdr:col>3</xdr:col>
                    <xdr:colOff>600075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9525</xdr:rowOff>
                  </from>
                  <to>
                    <xdr:col>3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9525</xdr:rowOff>
                  </from>
                  <to>
                    <xdr:col>3</xdr:col>
                    <xdr:colOff>600075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3</xdr:col>
                    <xdr:colOff>600075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9525</xdr:rowOff>
                  </from>
                  <to>
                    <xdr:col>3</xdr:col>
                    <xdr:colOff>600075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78</xdr:row>
                    <xdr:rowOff>9525</xdr:rowOff>
                  </from>
                  <to>
                    <xdr:col>3</xdr:col>
                    <xdr:colOff>600075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9525</xdr:rowOff>
                  </from>
                  <to>
                    <xdr:col>3</xdr:col>
                    <xdr:colOff>600075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98</xdr:row>
                    <xdr:rowOff>9525</xdr:rowOff>
                  </from>
                  <to>
                    <xdr:col>3</xdr:col>
                    <xdr:colOff>600075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3</xdr:col>
                    <xdr:colOff>9525</xdr:colOff>
                    <xdr:row>99</xdr:row>
                    <xdr:rowOff>9525</xdr:rowOff>
                  </from>
                  <to>
                    <xdr:col>3</xdr:col>
                    <xdr:colOff>600075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3</xdr:col>
                    <xdr:colOff>9525</xdr:colOff>
                    <xdr:row>100</xdr:row>
                    <xdr:rowOff>9525</xdr:rowOff>
                  </from>
                  <to>
                    <xdr:col>3</xdr:col>
                    <xdr:colOff>600075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3</xdr:col>
                    <xdr:colOff>9525</xdr:colOff>
                    <xdr:row>101</xdr:row>
                    <xdr:rowOff>9525</xdr:rowOff>
                  </from>
                  <to>
                    <xdr:col>3</xdr:col>
                    <xdr:colOff>600075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3</xdr:col>
                    <xdr:colOff>9525</xdr:colOff>
                    <xdr:row>102</xdr:row>
                    <xdr:rowOff>9525</xdr:rowOff>
                  </from>
                  <to>
                    <xdr:col>3</xdr:col>
                    <xdr:colOff>600075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3</xdr:col>
                    <xdr:colOff>9525</xdr:colOff>
                    <xdr:row>103</xdr:row>
                    <xdr:rowOff>9525</xdr:rowOff>
                  </from>
                  <to>
                    <xdr:col>3</xdr:col>
                    <xdr:colOff>600075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122</xdr:row>
                    <xdr:rowOff>9525</xdr:rowOff>
                  </from>
                  <to>
                    <xdr:col>3</xdr:col>
                    <xdr:colOff>600075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123</xdr:row>
                    <xdr:rowOff>9525</xdr:rowOff>
                  </from>
                  <to>
                    <xdr:col>3</xdr:col>
                    <xdr:colOff>600075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124</xdr:row>
                    <xdr:rowOff>9525</xdr:rowOff>
                  </from>
                  <to>
                    <xdr:col>3</xdr:col>
                    <xdr:colOff>600075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125</xdr:row>
                    <xdr:rowOff>9525</xdr:rowOff>
                  </from>
                  <to>
                    <xdr:col>3</xdr:col>
                    <xdr:colOff>600075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3</xdr:col>
                    <xdr:colOff>9525</xdr:colOff>
                    <xdr:row>126</xdr:row>
                    <xdr:rowOff>9525</xdr:rowOff>
                  </from>
                  <to>
                    <xdr:col>3</xdr:col>
                    <xdr:colOff>600075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3</xdr:col>
                    <xdr:colOff>9525</xdr:colOff>
                    <xdr:row>127</xdr:row>
                    <xdr:rowOff>9525</xdr:rowOff>
                  </from>
                  <to>
                    <xdr:col>3</xdr:col>
                    <xdr:colOff>600075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6" name="Check Box 84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7" name="Check Box 85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8" name="Check Box 86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9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0" name="Check Box 88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1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2" name="Check Box 9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4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5" name="Check Box 93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6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7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8" name="Check Box 96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9" name="Check Box 97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0" name="Check Box 98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1" name="Check Box 9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2" name="Check Box 10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3:O36"/>
  <sheetViews>
    <sheetView workbookViewId="0">
      <selection activeCell="K13" sqref="K13 K13"/>
    </sheetView>
  </sheetViews>
  <sheetFormatPr defaultRowHeight="15" x14ac:dyDescent="0.25"/>
  <sheetData>
    <row r="13" spans="11:11" x14ac:dyDescent="0.25">
      <c r="K13" s="71"/>
    </row>
    <row r="36" spans="15:15" x14ac:dyDescent="0.25">
      <c r="O36" s="71"/>
    </row>
  </sheetData>
  <sheetProtection password="DB3D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4" workbookViewId="0">
      <selection activeCell="A22" sqref="A22"/>
    </sheetView>
  </sheetViews>
  <sheetFormatPr defaultRowHeight="15" x14ac:dyDescent="0.25"/>
  <cols>
    <col min="1" max="1" width="32.42578125" style="71" bestFit="1" customWidth="1"/>
  </cols>
  <sheetData>
    <row r="1" spans="1:5" ht="26.25" customHeight="1" x14ac:dyDescent="0.4">
      <c r="A1" s="75" t="s">
        <v>2</v>
      </c>
      <c r="B1" s="71"/>
      <c r="C1" s="71"/>
      <c r="D1" s="71"/>
      <c r="E1" s="71"/>
    </row>
    <row r="2" spans="1:5" x14ac:dyDescent="0.25">
      <c r="B2" s="71"/>
      <c r="C2" s="71"/>
      <c r="D2" s="71"/>
      <c r="E2" s="71"/>
    </row>
    <row r="3" spans="1:5" ht="18.75" customHeight="1" x14ac:dyDescent="0.3">
      <c r="A3" s="72" t="s">
        <v>3</v>
      </c>
      <c r="B3" s="72"/>
      <c r="C3" s="71"/>
      <c r="D3" s="71"/>
      <c r="E3" s="71"/>
    </row>
    <row r="4" spans="1:5" ht="18.75" customHeight="1" x14ac:dyDescent="0.3">
      <c r="A4" s="72"/>
      <c r="B4" s="76"/>
      <c r="C4" s="76"/>
      <c r="D4" s="72"/>
      <c r="E4" s="71"/>
    </row>
    <row r="5" spans="1:5" ht="18.75" customHeight="1" x14ac:dyDescent="0.3">
      <c r="A5" s="72"/>
      <c r="B5" s="72"/>
      <c r="C5" s="76"/>
      <c r="D5" s="72"/>
      <c r="E5" s="71"/>
    </row>
    <row r="6" spans="1:5" ht="18.75" customHeight="1" x14ac:dyDescent="0.3">
      <c r="A6" s="72"/>
      <c r="B6" s="72"/>
      <c r="C6" s="71"/>
      <c r="D6" s="71"/>
      <c r="E6" s="71"/>
    </row>
    <row r="7" spans="1:5" ht="18.75" customHeight="1" x14ac:dyDescent="0.3">
      <c r="A7" s="72" t="s">
        <v>4</v>
      </c>
      <c r="B7" s="72"/>
      <c r="C7" s="71"/>
      <c r="D7" s="71"/>
      <c r="E7" s="71"/>
    </row>
    <row r="8" spans="1:5" ht="18.75" customHeight="1" x14ac:dyDescent="0.3">
      <c r="A8" s="72" t="s">
        <v>5</v>
      </c>
      <c r="B8" s="72"/>
      <c r="C8" s="71"/>
      <c r="D8" s="71"/>
      <c r="E8" s="71"/>
    </row>
    <row r="9" spans="1:5" ht="18.75" customHeight="1" x14ac:dyDescent="0.3">
      <c r="A9" s="72"/>
      <c r="B9" s="72"/>
      <c r="C9" s="71"/>
      <c r="D9" s="71"/>
      <c r="E9" s="71"/>
    </row>
    <row r="10" spans="1:5" ht="18.75" customHeight="1" x14ac:dyDescent="0.3">
      <c r="A10" s="72" t="s">
        <v>6</v>
      </c>
      <c r="B10" s="72"/>
      <c r="C10" s="71"/>
      <c r="D10" s="71"/>
      <c r="E10" s="71"/>
    </row>
    <row r="11" spans="1:5" ht="18.75" customHeight="1" x14ac:dyDescent="0.3">
      <c r="A11" s="76" t="s">
        <v>7</v>
      </c>
      <c r="B11" s="72"/>
      <c r="C11" s="71"/>
      <c r="D11" s="71"/>
      <c r="E11" s="71"/>
    </row>
    <row r="12" spans="1:5" ht="18.75" customHeight="1" x14ac:dyDescent="0.3">
      <c r="A12" s="76"/>
      <c r="B12" s="72"/>
      <c r="C12" s="71"/>
      <c r="D12" s="71"/>
      <c r="E12" s="71"/>
    </row>
    <row r="13" spans="1:5" ht="18.75" customHeight="1" x14ac:dyDescent="0.3">
      <c r="A13" s="76" t="s">
        <v>8</v>
      </c>
      <c r="B13" s="72"/>
      <c r="C13" s="71"/>
      <c r="D13" s="71"/>
      <c r="E13" s="71"/>
    </row>
    <row r="14" spans="1:5" x14ac:dyDescent="0.25">
      <c r="B14" s="77"/>
      <c r="C14" s="74"/>
      <c r="D14" s="74"/>
      <c r="E14" s="71"/>
    </row>
    <row r="15" spans="1:5" ht="15" customHeight="1" x14ac:dyDescent="0.25">
      <c r="A15" s="264" t="s">
        <v>9</v>
      </c>
      <c r="B15" s="265"/>
      <c r="C15" s="265"/>
      <c r="D15" s="265"/>
      <c r="E15" s="71"/>
    </row>
    <row r="16" spans="1:5" x14ac:dyDescent="0.25">
      <c r="B16" s="71"/>
      <c r="C16" s="71"/>
      <c r="D16" s="71"/>
      <c r="E16" s="71"/>
    </row>
    <row r="17" spans="1:5" x14ac:dyDescent="0.25">
      <c r="A17" s="74" t="s">
        <v>10</v>
      </c>
      <c r="B17" s="77"/>
      <c r="C17" s="74"/>
      <c r="D17" s="74"/>
      <c r="E17" s="71"/>
    </row>
    <row r="18" spans="1:5" x14ac:dyDescent="0.25">
      <c r="A18" s="78" t="s">
        <v>11</v>
      </c>
      <c r="B18" s="77"/>
      <c r="C18" s="74"/>
      <c r="D18" s="78" t="s">
        <v>12</v>
      </c>
      <c r="E18" s="71"/>
    </row>
    <row r="19" spans="1:5" x14ac:dyDescent="0.25">
      <c r="A19" s="266"/>
      <c r="B19" s="267"/>
      <c r="C19" s="74"/>
      <c r="D19" s="268"/>
      <c r="E19" s="269"/>
    </row>
    <row r="20" spans="1:5" x14ac:dyDescent="0.25">
      <c r="A20" s="78" t="s">
        <v>11</v>
      </c>
      <c r="B20" s="77"/>
      <c r="C20" s="74"/>
      <c r="D20" s="78" t="s">
        <v>13</v>
      </c>
      <c r="E20" s="71"/>
    </row>
    <row r="21" spans="1:5" x14ac:dyDescent="0.25">
      <c r="A21" s="266"/>
      <c r="B21" s="267"/>
      <c r="C21" s="74"/>
      <c r="D21" s="268"/>
      <c r="E21" s="269"/>
    </row>
    <row r="22" spans="1:5" x14ac:dyDescent="0.25">
      <c r="A22" s="78" t="s">
        <v>14</v>
      </c>
      <c r="B22" s="77"/>
      <c r="C22" s="74"/>
      <c r="D22" s="78" t="s">
        <v>15</v>
      </c>
      <c r="E22" s="71"/>
    </row>
    <row r="23" spans="1:5" x14ac:dyDescent="0.25">
      <c r="A23" s="268"/>
      <c r="B23" s="269"/>
      <c r="C23" s="74"/>
      <c r="D23" s="268"/>
      <c r="E23" s="269"/>
    </row>
    <row r="24" spans="1:5" x14ac:dyDescent="0.25">
      <c r="A24" s="78" t="s">
        <v>16</v>
      </c>
      <c r="B24" s="77"/>
      <c r="C24" s="74"/>
      <c r="D24" s="74"/>
      <c r="E24" s="71"/>
    </row>
    <row r="25" spans="1:5" x14ac:dyDescent="0.25">
      <c r="A25" s="268"/>
      <c r="B25" s="269"/>
      <c r="C25" s="74"/>
      <c r="D25" s="74"/>
      <c r="E25" s="71"/>
    </row>
    <row r="26" spans="1:5" x14ac:dyDescent="0.25">
      <c r="A26" s="78" t="s">
        <v>17</v>
      </c>
      <c r="B26" s="77"/>
      <c r="C26" s="74"/>
      <c r="D26" s="74"/>
      <c r="E26" s="71"/>
    </row>
    <row r="27" spans="1:5" x14ac:dyDescent="0.25">
      <c r="A27" s="268"/>
      <c r="B27" s="269"/>
      <c r="C27" s="74"/>
      <c r="D27" s="74"/>
      <c r="E27" s="71"/>
    </row>
    <row r="28" spans="1:5" x14ac:dyDescent="0.25">
      <c r="A28" s="78" t="s">
        <v>18</v>
      </c>
      <c r="B28" s="77"/>
      <c r="C28" s="74"/>
      <c r="D28" s="74"/>
      <c r="E28" s="71"/>
    </row>
    <row r="29" spans="1:5" x14ac:dyDescent="0.25">
      <c r="A29" s="268"/>
      <c r="B29" s="269"/>
      <c r="C29" s="74"/>
      <c r="D29" s="74"/>
      <c r="E29" s="71"/>
    </row>
    <row r="30" spans="1:5" x14ac:dyDescent="0.25">
      <c r="A30" s="74"/>
      <c r="B30" s="74"/>
      <c r="C30" s="74"/>
      <c r="D30" s="74"/>
      <c r="E30" s="71"/>
    </row>
  </sheetData>
  <sheetProtection password="DB3D" sheet="1" objects="1" scenarios="1"/>
  <mergeCells count="10">
    <mergeCell ref="A15:D15"/>
    <mergeCell ref="A19:B19"/>
    <mergeCell ref="D19:E19"/>
    <mergeCell ref="A29:B29"/>
    <mergeCell ref="A21:B21"/>
    <mergeCell ref="D21:E21"/>
    <mergeCell ref="A23:B23"/>
    <mergeCell ref="D23:E23"/>
    <mergeCell ref="A25:B25"/>
    <mergeCell ref="A27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0"/>
  <sheetViews>
    <sheetView zoomScale="145" zoomScaleNormal="145" zoomScalePageLayoutView="70" workbookViewId="0">
      <selection activeCell="C3" sqref="C3"/>
    </sheetView>
  </sheetViews>
  <sheetFormatPr defaultColWidth="9.140625" defaultRowHeight="21" customHeight="1" x14ac:dyDescent="0.25"/>
  <cols>
    <col min="1" max="1" width="34.140625" style="79" customWidth="1"/>
    <col min="2" max="2" width="13.7109375" style="79" customWidth="1"/>
    <col min="3" max="3" width="14" style="79" customWidth="1"/>
    <col min="4" max="8" width="13.7109375" style="79" customWidth="1"/>
    <col min="9" max="9" width="4.5703125" style="79" customWidth="1"/>
    <col min="10" max="10" width="155.85546875" style="79" customWidth="1"/>
    <col min="11" max="11" width="14.5703125" style="79" customWidth="1"/>
    <col min="12" max="12" width="12.42578125" style="79" customWidth="1"/>
    <col min="13" max="13" width="14.28515625" style="79" customWidth="1"/>
    <col min="14" max="14" width="9.140625" style="79" customWidth="1"/>
    <col min="15" max="15" width="12.140625" style="79" customWidth="1"/>
    <col min="16" max="16" width="14.7109375" style="79" customWidth="1"/>
    <col min="17" max="17" width="15.5703125" style="79" customWidth="1"/>
    <col min="18" max="18" width="9.140625" style="79" customWidth="1"/>
    <col min="19" max="16384" width="9.140625" style="79"/>
  </cols>
  <sheetData>
    <row r="1" spans="1:11" customFormat="1" ht="21" customHeight="1" x14ac:dyDescent="0.35">
      <c r="A1" s="83" t="s">
        <v>19</v>
      </c>
      <c r="C1" s="288">
        <f>SourceData!B1</f>
        <v>0</v>
      </c>
      <c r="D1" s="289"/>
      <c r="E1" s="290"/>
      <c r="J1" s="304" t="s">
        <v>20</v>
      </c>
      <c r="K1" s="304"/>
    </row>
    <row r="2" spans="1:11" customFormat="1" ht="21" customHeight="1" x14ac:dyDescent="0.25"/>
    <row r="3" spans="1:11" customFormat="1" ht="21" customHeight="1" x14ac:dyDescent="0.25"/>
    <row r="4" spans="1:11" customFormat="1" ht="21" customHeight="1" x14ac:dyDescent="0.25">
      <c r="C4" s="84"/>
      <c r="D4" s="84"/>
    </row>
    <row r="5" spans="1:11" customFormat="1" ht="21" customHeight="1" x14ac:dyDescent="0.3">
      <c r="A5" s="76" t="s">
        <v>21</v>
      </c>
      <c r="C5" s="85">
        <f>SourceData!B4</f>
        <v>0</v>
      </c>
      <c r="D5" s="21" t="s">
        <v>5</v>
      </c>
      <c r="E5" s="85">
        <f>SourceData!B5</f>
        <v>0</v>
      </c>
      <c r="J5" s="82" t="s">
        <v>22</v>
      </c>
    </row>
    <row r="6" spans="1:11" customFormat="1" ht="21" customHeight="1" x14ac:dyDescent="0.3">
      <c r="A6" s="76" t="s">
        <v>23</v>
      </c>
      <c r="C6" s="310"/>
      <c r="D6" s="311"/>
      <c r="E6" s="312"/>
      <c r="J6" s="82" t="s">
        <v>24</v>
      </c>
    </row>
    <row r="7" spans="1:11" customFormat="1" ht="21" customHeight="1" x14ac:dyDescent="0.3">
      <c r="A7" s="76" t="s">
        <v>25</v>
      </c>
      <c r="C7" s="322"/>
      <c r="D7" s="323"/>
      <c r="E7" s="324"/>
      <c r="J7" s="82" t="s">
        <v>26</v>
      </c>
    </row>
    <row r="8" spans="1:11" customFormat="1" ht="21" customHeight="1" x14ac:dyDescent="0.3">
      <c r="A8" s="76" t="s">
        <v>27</v>
      </c>
      <c r="C8" s="86">
        <f>SourceData!B7</f>
        <v>0</v>
      </c>
      <c r="D8" s="87"/>
      <c r="E8" s="88"/>
      <c r="J8" s="82" t="s">
        <v>28</v>
      </c>
    </row>
    <row r="9" spans="1:11" customFormat="1" ht="21" customHeight="1" x14ac:dyDescent="0.3">
      <c r="A9" s="76" t="s">
        <v>29</v>
      </c>
      <c r="C9" s="89">
        <f>SourceData!B8</f>
        <v>0</v>
      </c>
      <c r="D9" s="12" t="s">
        <v>30</v>
      </c>
      <c r="E9" s="9" t="str">
        <f>IF(C9+C8&gt;0,C9/C8,"")</f>
        <v/>
      </c>
      <c r="J9" s="82" t="s">
        <v>31</v>
      </c>
    </row>
    <row r="10" spans="1:11" customFormat="1" ht="21" customHeight="1" x14ac:dyDescent="0.3">
      <c r="A10" s="76" t="s">
        <v>32</v>
      </c>
      <c r="C10" s="89">
        <f>SourceData!B9</f>
        <v>0</v>
      </c>
      <c r="D10" s="13" t="s">
        <v>30</v>
      </c>
      <c r="E10" s="9" t="str">
        <f>IF(C8+C10&gt;0,C10/C8,"")</f>
        <v/>
      </c>
      <c r="J10" s="82" t="s">
        <v>31</v>
      </c>
    </row>
    <row r="11" spans="1:11" customFormat="1" ht="21" customHeight="1" x14ac:dyDescent="0.3">
      <c r="A11" s="76" t="s">
        <v>33</v>
      </c>
      <c r="C11" s="313">
        <f>SourceData!B10</f>
        <v>0</v>
      </c>
      <c r="D11" s="314"/>
      <c r="E11" s="315"/>
      <c r="J11" s="82" t="s">
        <v>34</v>
      </c>
    </row>
    <row r="12" spans="1:11" customFormat="1" ht="21" customHeight="1" x14ac:dyDescent="0.3">
      <c r="A12" s="76" t="s">
        <v>35</v>
      </c>
      <c r="C12" s="313">
        <f>SourceData!B11</f>
        <v>0</v>
      </c>
      <c r="D12" s="314"/>
      <c r="E12" s="315"/>
      <c r="J12" s="82" t="s">
        <v>34</v>
      </c>
    </row>
    <row r="13" spans="1:11" customFormat="1" ht="21" customHeight="1" x14ac:dyDescent="0.3">
      <c r="A13" s="76" t="s">
        <v>36</v>
      </c>
      <c r="C13" s="310">
        <f>SourceData!B13</f>
        <v>0</v>
      </c>
      <c r="D13" s="311"/>
      <c r="E13" s="312"/>
      <c r="F13" s="90">
        <f>SUMIF(Faktorer!C20:C39,C13,Faktorer!D20:D39)</f>
        <v>0</v>
      </c>
      <c r="J13" s="82" t="s">
        <v>37</v>
      </c>
    </row>
    <row r="14" spans="1:11" customFormat="1" ht="21" customHeight="1" x14ac:dyDescent="0.3">
      <c r="A14" s="76" t="s">
        <v>38</v>
      </c>
      <c r="C14" s="310">
        <f>SourceData!B15</f>
        <v>0</v>
      </c>
      <c r="D14" s="311"/>
      <c r="E14" s="312"/>
      <c r="F14" s="90"/>
      <c r="J14" s="82" t="s">
        <v>39</v>
      </c>
    </row>
    <row r="15" spans="1:11" customFormat="1" ht="21" customHeight="1" x14ac:dyDescent="0.3">
      <c r="A15" s="76" t="s">
        <v>40</v>
      </c>
      <c r="C15" s="310"/>
      <c r="D15" s="311"/>
      <c r="E15" s="312"/>
      <c r="J15" s="82" t="s">
        <v>41</v>
      </c>
    </row>
    <row r="16" spans="1:11" s="71" customFormat="1" ht="21" customHeight="1" x14ac:dyDescent="0.25">
      <c r="A16" s="79" t="s">
        <v>40</v>
      </c>
      <c r="C16" s="270"/>
      <c r="D16" s="271"/>
      <c r="E16" s="272"/>
      <c r="J16" s="82" t="s">
        <v>41</v>
      </c>
    </row>
    <row r="17" spans="1:10" s="71" customFormat="1" ht="21" customHeight="1" x14ac:dyDescent="0.25">
      <c r="A17" s="79" t="s">
        <v>42</v>
      </c>
      <c r="C17" s="270"/>
      <c r="D17" s="271"/>
      <c r="E17" s="272"/>
      <c r="J17" s="82" t="s">
        <v>41</v>
      </c>
    </row>
    <row r="18" spans="1:10" s="71" customFormat="1" ht="21" customHeight="1" x14ac:dyDescent="0.25">
      <c r="A18" s="91"/>
      <c r="B18" s="92"/>
      <c r="C18" s="92"/>
      <c r="D18" s="92"/>
      <c r="J18" s="82" t="s">
        <v>41</v>
      </c>
    </row>
    <row r="19" spans="1:10" s="71" customFormat="1" ht="21" customHeight="1" x14ac:dyDescent="0.25">
      <c r="A19" s="91" t="s">
        <v>43</v>
      </c>
      <c r="B19" s="92"/>
      <c r="C19" s="92"/>
      <c r="D19" s="92"/>
      <c r="J19" s="82"/>
    </row>
    <row r="20" spans="1:10" s="71" customFormat="1" ht="21" customHeight="1" x14ac:dyDescent="0.25">
      <c r="A20" s="273"/>
      <c r="B20" s="273"/>
      <c r="C20" s="273"/>
      <c r="D20" s="273"/>
      <c r="E20" s="273"/>
      <c r="F20" s="273"/>
      <c r="G20" s="273"/>
      <c r="H20" s="273"/>
      <c r="J20" s="82"/>
    </row>
    <row r="21" spans="1:10" s="71" customFormat="1" ht="21" customHeight="1" x14ac:dyDescent="0.25">
      <c r="A21" s="93"/>
      <c r="B21" s="93"/>
      <c r="C21" s="93"/>
      <c r="D21" s="93"/>
      <c r="E21" s="93"/>
      <c r="F21" s="93"/>
      <c r="G21" s="93"/>
      <c r="H21" s="93"/>
      <c r="J21" s="82"/>
    </row>
    <row r="22" spans="1:10" s="71" customFormat="1" ht="21" customHeight="1" x14ac:dyDescent="0.25">
      <c r="A22" s="273"/>
      <c r="B22" s="273"/>
      <c r="C22" s="273"/>
      <c r="D22" s="273"/>
      <c r="E22" s="273"/>
      <c r="F22" s="273"/>
      <c r="G22" s="273"/>
      <c r="H22" s="273"/>
      <c r="J22" s="82"/>
    </row>
    <row r="23" spans="1:10" s="71" customFormat="1" ht="21" customHeight="1" x14ac:dyDescent="0.25">
      <c r="A23" s="273"/>
      <c r="B23" s="273"/>
      <c r="C23" s="273"/>
      <c r="D23" s="273"/>
      <c r="E23" s="273"/>
      <c r="F23" s="273"/>
      <c r="G23" s="273"/>
      <c r="H23" s="273"/>
      <c r="J23" s="82"/>
    </row>
    <row r="24" spans="1:10" s="71" customFormat="1" ht="21" customHeight="1" x14ac:dyDescent="0.25">
      <c r="A24" s="273"/>
      <c r="B24" s="273"/>
      <c r="C24" s="273"/>
      <c r="D24" s="273"/>
      <c r="E24" s="273"/>
      <c r="F24" s="273"/>
      <c r="G24" s="273"/>
      <c r="H24" s="273"/>
      <c r="J24" s="82"/>
    </row>
    <row r="25" spans="1:10" customFormat="1" ht="18.75" customHeight="1" x14ac:dyDescent="0.35">
      <c r="A25" s="94"/>
    </row>
    <row r="26" spans="1:10" customFormat="1" ht="23.25" customHeight="1" x14ac:dyDescent="0.4">
      <c r="A26" s="95" t="s">
        <v>44</v>
      </c>
    </row>
    <row r="27" spans="1:10" customFormat="1" ht="13.5" customHeight="1" x14ac:dyDescent="0.3">
      <c r="A27" s="96"/>
    </row>
    <row r="28" spans="1:10" customFormat="1" ht="55.5" customHeight="1" x14ac:dyDescent="0.3">
      <c r="A28" s="305" t="s">
        <v>45</v>
      </c>
      <c r="B28" s="305"/>
      <c r="C28" s="305"/>
      <c r="D28" s="305"/>
      <c r="E28" s="305"/>
      <c r="F28" s="305"/>
      <c r="G28" s="305"/>
      <c r="H28" s="97"/>
    </row>
    <row r="29" spans="1:10" customFormat="1" ht="10.5" customHeight="1" x14ac:dyDescent="0.25">
      <c r="A29" s="98"/>
      <c r="B29" s="98"/>
      <c r="C29" s="98"/>
      <c r="D29" s="98"/>
      <c r="E29" s="98"/>
      <c r="F29" s="98"/>
      <c r="G29" s="98"/>
    </row>
    <row r="30" spans="1:10" customFormat="1" ht="133.5" customHeight="1" x14ac:dyDescent="0.3">
      <c r="A30" s="306" t="s">
        <v>46</v>
      </c>
      <c r="B30" s="306"/>
      <c r="C30" s="306"/>
      <c r="D30" s="306"/>
      <c r="E30" s="306"/>
      <c r="F30" s="306"/>
      <c r="G30" s="306"/>
      <c r="H30" s="99"/>
      <c r="J30" s="98"/>
    </row>
    <row r="31" spans="1:10" customFormat="1" ht="9.75" customHeight="1" x14ac:dyDescent="0.25">
      <c r="A31" s="98"/>
      <c r="B31" s="98"/>
      <c r="C31" s="98"/>
      <c r="D31" s="98"/>
      <c r="E31" s="98"/>
      <c r="F31" s="98"/>
      <c r="G31" s="98"/>
    </row>
    <row r="32" spans="1:10" customFormat="1" ht="20.25" customHeight="1" x14ac:dyDescent="0.3">
      <c r="A32" s="309" t="s">
        <v>47</v>
      </c>
      <c r="B32" s="309"/>
      <c r="C32" s="309"/>
      <c r="D32" s="309"/>
      <c r="E32" s="309"/>
      <c r="F32" s="309"/>
      <c r="G32" s="309"/>
      <c r="H32" s="100"/>
    </row>
    <row r="33" spans="1:8" customFormat="1" ht="9.75" customHeight="1" x14ac:dyDescent="0.25">
      <c r="A33" s="98"/>
      <c r="B33" s="98"/>
      <c r="C33" s="98"/>
      <c r="D33" s="98"/>
      <c r="E33" s="98"/>
      <c r="F33" s="98"/>
      <c r="G33" s="98"/>
    </row>
    <row r="34" spans="1:8" customFormat="1" ht="74.25" customHeight="1" x14ac:dyDescent="0.3">
      <c r="A34" s="307" t="s">
        <v>48</v>
      </c>
      <c r="B34" s="307"/>
      <c r="C34" s="307"/>
      <c r="D34" s="307"/>
      <c r="E34" s="307"/>
      <c r="F34" s="307"/>
      <c r="G34" s="307"/>
      <c r="H34" s="101"/>
    </row>
    <row r="35" spans="1:8" customFormat="1" ht="10.5" customHeight="1" x14ac:dyDescent="0.25">
      <c r="A35" s="98"/>
      <c r="B35" s="98"/>
      <c r="C35" s="98"/>
      <c r="D35" s="98"/>
      <c r="E35" s="98"/>
      <c r="F35" s="98"/>
      <c r="G35" s="98"/>
    </row>
    <row r="36" spans="1:8" customFormat="1" ht="95.25" customHeight="1" x14ac:dyDescent="0.3">
      <c r="A36" s="308" t="s">
        <v>49</v>
      </c>
      <c r="B36" s="308"/>
      <c r="C36" s="308"/>
      <c r="D36" s="308"/>
      <c r="E36" s="308"/>
      <c r="F36" s="308"/>
      <c r="G36" s="308"/>
      <c r="H36" s="102"/>
    </row>
    <row r="37" spans="1:8" customFormat="1" ht="81.75" customHeight="1" x14ac:dyDescent="0.25">
      <c r="A37" s="98"/>
      <c r="B37" s="98"/>
    </row>
    <row r="38" spans="1:8" customFormat="1" ht="81.75" customHeight="1" x14ac:dyDescent="0.25">
      <c r="A38" s="98"/>
      <c r="B38" s="98"/>
    </row>
    <row r="39" spans="1:8" customFormat="1" ht="81.75" customHeight="1" x14ac:dyDescent="0.25">
      <c r="A39" s="98"/>
      <c r="B39" s="98"/>
    </row>
    <row r="41" spans="1:8" customFormat="1" ht="21" customHeight="1" x14ac:dyDescent="0.25">
      <c r="A41" s="84"/>
    </row>
    <row r="42" spans="1:8" customFormat="1" ht="21" customHeight="1" x14ac:dyDescent="0.25">
      <c r="A42" s="84"/>
    </row>
    <row r="43" spans="1:8" customFormat="1" ht="21" customHeight="1" x14ac:dyDescent="0.25">
      <c r="A43" s="84"/>
    </row>
    <row r="44" spans="1:8" customFormat="1" ht="21" customHeight="1" x14ac:dyDescent="0.35">
      <c r="A44" s="316" t="s">
        <v>50</v>
      </c>
      <c r="B44" s="316"/>
      <c r="C44" s="316"/>
      <c r="D44" s="316"/>
      <c r="E44" s="316"/>
      <c r="F44" s="316"/>
      <c r="G44" s="316"/>
      <c r="H44" s="316"/>
    </row>
    <row r="45" spans="1:8" customFormat="1" ht="21" customHeight="1" x14ac:dyDescent="0.3">
      <c r="A45" s="96"/>
      <c r="B45" s="96"/>
      <c r="C45" s="96"/>
      <c r="D45" s="96"/>
      <c r="E45" s="96"/>
      <c r="F45" s="96"/>
      <c r="G45" s="96"/>
      <c r="H45" s="96"/>
    </row>
    <row r="46" spans="1:8" customFormat="1" ht="21" customHeight="1" x14ac:dyDescent="0.35">
      <c r="A46" s="275" t="s">
        <v>51</v>
      </c>
      <c r="B46" s="275"/>
      <c r="C46" s="275"/>
      <c r="D46" s="275"/>
      <c r="E46" s="275"/>
      <c r="F46" s="275"/>
      <c r="G46" s="275"/>
      <c r="H46" s="275"/>
    </row>
    <row r="47" spans="1:8" customFormat="1" ht="21" customHeight="1" x14ac:dyDescent="0.25">
      <c r="A47" s="84" t="s">
        <v>52</v>
      </c>
    </row>
    <row r="48" spans="1:8" customFormat="1" ht="21" customHeight="1" x14ac:dyDescent="0.25">
      <c r="A48" s="16" t="s">
        <v>53</v>
      </c>
      <c r="B48" s="5" t="s">
        <v>54</v>
      </c>
      <c r="C48" s="5" t="s">
        <v>55</v>
      </c>
      <c r="D48" s="5" t="s">
        <v>56</v>
      </c>
    </row>
    <row r="49" spans="1:10" customFormat="1" ht="21" customHeight="1" x14ac:dyDescent="0.25">
      <c r="A49" s="15" t="s">
        <v>57</v>
      </c>
      <c r="B49" s="103"/>
      <c r="C49" s="103"/>
      <c r="D49" s="103"/>
      <c r="J49" s="82" t="s">
        <v>58</v>
      </c>
    </row>
    <row r="50" spans="1:10" customFormat="1" ht="21" customHeight="1" x14ac:dyDescent="0.25">
      <c r="A50" s="79" t="s">
        <v>59</v>
      </c>
      <c r="B50" s="317"/>
      <c r="C50" s="318"/>
      <c r="D50" s="318"/>
      <c r="E50" s="318"/>
      <c r="F50" s="318"/>
      <c r="G50" s="318"/>
      <c r="H50" s="319"/>
      <c r="J50" s="82" t="s">
        <v>60</v>
      </c>
    </row>
    <row r="51" spans="1:10" customFormat="1" ht="21" customHeight="1" x14ac:dyDescent="0.25">
      <c r="B51" s="84"/>
      <c r="C51" s="84"/>
      <c r="D51" s="84"/>
      <c r="E51" s="84"/>
      <c r="F51" s="84"/>
      <c r="G51" s="84"/>
      <c r="H51" s="84"/>
      <c r="J51" s="82"/>
    </row>
    <row r="52" spans="1:10" customFormat="1" ht="21" customHeight="1" x14ac:dyDescent="0.25">
      <c r="A52" s="84" t="s">
        <v>61</v>
      </c>
      <c r="B52" s="5" t="str">
        <f>IF($C$5&gt;0,$C$5+2,"")</f>
        <v/>
      </c>
    </row>
    <row r="53" spans="1:10" customFormat="1" ht="21" customHeight="1" x14ac:dyDescent="0.25">
      <c r="A53" s="79" t="s">
        <v>62</v>
      </c>
      <c r="B53" s="104"/>
      <c r="C53" s="79" t="s">
        <v>63</v>
      </c>
      <c r="H53" s="82"/>
      <c r="J53" s="82" t="s">
        <v>64</v>
      </c>
    </row>
    <row r="54" spans="1:10" customFormat="1" ht="21" customHeight="1" x14ac:dyDescent="0.25">
      <c r="A54" s="79" t="s">
        <v>65</v>
      </c>
      <c r="B54" s="11" t="str">
        <f>IF(G$198&gt;0,(B53*$C$8/1000/G$198)*1000,"")</f>
        <v/>
      </c>
      <c r="C54" s="79" t="s">
        <v>63</v>
      </c>
      <c r="H54" s="82"/>
      <c r="J54" s="82" t="s">
        <v>66</v>
      </c>
    </row>
    <row r="55" spans="1:10" customFormat="1" ht="21" customHeight="1" x14ac:dyDescent="0.25">
      <c r="A55" s="84"/>
    </row>
    <row r="56" spans="1:10" customFormat="1" ht="21" customHeight="1" x14ac:dyDescent="0.25">
      <c r="A56" s="84" t="s">
        <v>67</v>
      </c>
      <c r="J56" s="82" t="s">
        <v>68</v>
      </c>
    </row>
    <row r="57" spans="1:10" customFormat="1" ht="21" customHeight="1" x14ac:dyDescent="0.25">
      <c r="A57" s="79" t="s">
        <v>69</v>
      </c>
      <c r="B57" s="80"/>
      <c r="C57" s="79" t="s">
        <v>70</v>
      </c>
      <c r="J57" s="82" t="s">
        <v>71</v>
      </c>
    </row>
    <row r="58" spans="1:10" customFormat="1" ht="21" customHeight="1" x14ac:dyDescent="0.25">
      <c r="A58" s="79" t="s">
        <v>72</v>
      </c>
      <c r="B58" s="105"/>
      <c r="C58" s="79" t="s">
        <v>73</v>
      </c>
      <c r="J58" s="82" t="s">
        <v>74</v>
      </c>
    </row>
    <row r="59" spans="1:10" customFormat="1" ht="21" customHeight="1" x14ac:dyDescent="0.25">
      <c r="A59" s="79" t="s">
        <v>75</v>
      </c>
      <c r="B59" s="80"/>
      <c r="C59" s="79" t="s">
        <v>76</v>
      </c>
      <c r="J59" s="82" t="s">
        <v>77</v>
      </c>
    </row>
    <row r="60" spans="1:10" customFormat="1" ht="21" customHeight="1" x14ac:dyDescent="0.25">
      <c r="A60" s="79" t="s">
        <v>78</v>
      </c>
      <c r="B60" s="106"/>
      <c r="C60" s="79" t="s">
        <v>79</v>
      </c>
      <c r="J60" s="82" t="s">
        <v>80</v>
      </c>
    </row>
    <row r="61" spans="1:10" customFormat="1" ht="21" customHeight="1" x14ac:dyDescent="0.25">
      <c r="A61" s="84"/>
      <c r="B61" s="107"/>
      <c r="J61" s="82"/>
    </row>
    <row r="62" spans="1:10" s="71" customFormat="1" ht="21" customHeight="1" x14ac:dyDescent="0.25">
      <c r="A62" s="108" t="s">
        <v>81</v>
      </c>
      <c r="B62" s="92"/>
      <c r="C62" s="92"/>
      <c r="D62" s="92"/>
      <c r="J62" s="82"/>
    </row>
    <row r="63" spans="1:10" s="71" customFormat="1" ht="21" customHeight="1" x14ac:dyDescent="0.25">
      <c r="A63" s="320"/>
      <c r="B63" s="321"/>
      <c r="C63" s="321"/>
      <c r="D63" s="321"/>
      <c r="E63" s="321"/>
      <c r="F63" s="321"/>
      <c r="G63" s="321"/>
      <c r="H63" s="321"/>
      <c r="J63" s="82"/>
    </row>
    <row r="64" spans="1:10" s="71" customFormat="1" ht="21" customHeight="1" x14ac:dyDescent="0.25">
      <c r="A64" s="285"/>
      <c r="B64" s="286"/>
      <c r="C64" s="286"/>
      <c r="D64" s="286"/>
      <c r="E64" s="286"/>
      <c r="F64" s="286"/>
      <c r="G64" s="286"/>
      <c r="H64" s="286"/>
      <c r="J64" s="82"/>
    </row>
    <row r="65" spans="1:10" customFormat="1" ht="21" customHeight="1" x14ac:dyDescent="0.25">
      <c r="A65" s="84"/>
      <c r="B65" s="107"/>
      <c r="J65" s="82"/>
    </row>
    <row r="66" spans="1:10" customFormat="1" ht="21" customHeight="1" x14ac:dyDescent="0.35">
      <c r="A66" s="275" t="s">
        <v>82</v>
      </c>
      <c r="B66" s="275"/>
      <c r="C66" s="275"/>
      <c r="D66" s="275"/>
      <c r="E66" s="275"/>
      <c r="F66" s="275"/>
      <c r="G66" s="275"/>
      <c r="H66" s="275"/>
    </row>
    <row r="67" spans="1:10" customFormat="1" ht="21" customHeight="1" x14ac:dyDescent="0.25">
      <c r="A67" s="81" t="s">
        <v>83</v>
      </c>
      <c r="B67" s="335" t="s">
        <v>84</v>
      </c>
      <c r="C67" s="336"/>
      <c r="D67" s="336"/>
      <c r="E67" s="337"/>
      <c r="F67" s="80"/>
      <c r="G67" s="79" t="s">
        <v>85</v>
      </c>
      <c r="J67" s="82" t="s">
        <v>86</v>
      </c>
    </row>
    <row r="68" spans="1:10" customFormat="1" ht="21" customHeight="1" x14ac:dyDescent="0.25">
      <c r="A68" s="109" t="s">
        <v>87</v>
      </c>
      <c r="B68" s="335" t="s">
        <v>84</v>
      </c>
      <c r="C68" s="336"/>
      <c r="D68" s="336"/>
      <c r="E68" s="337"/>
      <c r="F68" s="110"/>
      <c r="G68" s="79" t="s">
        <v>85</v>
      </c>
      <c r="J68" s="82" t="s">
        <v>86</v>
      </c>
    </row>
    <row r="69" spans="1:10" customFormat="1" ht="21" customHeight="1" x14ac:dyDescent="0.25">
      <c r="A69" s="109" t="s">
        <v>83</v>
      </c>
      <c r="B69" s="335" t="s">
        <v>88</v>
      </c>
      <c r="C69" s="336"/>
      <c r="D69" s="336"/>
      <c r="E69" s="337"/>
      <c r="F69" s="110"/>
      <c r="G69" s="79" t="s">
        <v>85</v>
      </c>
      <c r="J69" s="82" t="s">
        <v>89</v>
      </c>
    </row>
    <row r="70" spans="1:10" customFormat="1" ht="21" customHeight="1" x14ac:dyDescent="0.25">
      <c r="A70" s="109" t="s">
        <v>83</v>
      </c>
      <c r="B70" s="335" t="s">
        <v>90</v>
      </c>
      <c r="C70" s="336"/>
      <c r="D70" s="336"/>
      <c r="E70" s="337"/>
      <c r="F70" s="106"/>
      <c r="G70" s="79" t="s">
        <v>91</v>
      </c>
      <c r="J70" s="82" t="s">
        <v>92</v>
      </c>
    </row>
    <row r="71" spans="1:10" customFormat="1" ht="21" customHeight="1" x14ac:dyDescent="0.25">
      <c r="A71" s="84"/>
      <c r="B71" s="111"/>
    </row>
    <row r="72" spans="1:10" customFormat="1" ht="21" customHeight="1" x14ac:dyDescent="0.35">
      <c r="A72" s="276" t="s">
        <v>93</v>
      </c>
      <c r="B72" s="276"/>
      <c r="C72" s="276"/>
      <c r="D72" s="276"/>
      <c r="E72" s="276"/>
      <c r="F72" s="276"/>
      <c r="G72" s="276"/>
      <c r="H72" s="276"/>
    </row>
    <row r="73" spans="1:10" customFormat="1" ht="12" customHeight="1" x14ac:dyDescent="0.3">
      <c r="A73" s="96"/>
      <c r="B73" s="96"/>
      <c r="C73" s="96"/>
      <c r="D73" s="96"/>
      <c r="E73" s="96"/>
      <c r="F73" s="96"/>
      <c r="G73" s="96"/>
      <c r="H73" s="96"/>
    </row>
    <row r="74" spans="1:10" customFormat="1" ht="21" customHeight="1" x14ac:dyDescent="0.35">
      <c r="A74" s="94" t="s">
        <v>94</v>
      </c>
    </row>
    <row r="75" spans="1:10" customFormat="1" ht="21" customHeight="1" x14ac:dyDescent="0.25">
      <c r="A75" s="82" t="s">
        <v>95</v>
      </c>
    </row>
    <row r="76" spans="1:10" customFormat="1" ht="21" customHeight="1" x14ac:dyDescent="0.3">
      <c r="A76" s="112" t="s">
        <v>96</v>
      </c>
      <c r="J76" s="113" t="s">
        <v>97</v>
      </c>
    </row>
    <row r="77" spans="1:10" customFormat="1" ht="21" customHeight="1" x14ac:dyDescent="0.25">
      <c r="A77" s="82" t="s">
        <v>98</v>
      </c>
      <c r="J77" s="114" t="s">
        <v>99</v>
      </c>
    </row>
    <row r="78" spans="1:10" customFormat="1" ht="21" customHeight="1" x14ac:dyDescent="0.25">
      <c r="A78" s="16" t="s">
        <v>100</v>
      </c>
      <c r="B78" s="5" t="str">
        <f>IF($C$5&gt;0,$C$5-3,"")</f>
        <v/>
      </c>
      <c r="C78" s="5" t="str">
        <f>IF($C$5&gt;0,$C$5-2,"")</f>
        <v/>
      </c>
      <c r="D78" s="5" t="str">
        <f>IF($C$5&gt;0,$C$5-1,"")</f>
        <v/>
      </c>
    </row>
    <row r="79" spans="1:10" customFormat="1" ht="21" customHeight="1" x14ac:dyDescent="0.25">
      <c r="A79" s="15" t="s">
        <v>101</v>
      </c>
      <c r="B79" s="115">
        <f>SourceData!B23</f>
        <v>0</v>
      </c>
      <c r="C79" s="115">
        <f>SourceData!C23</f>
        <v>0</v>
      </c>
      <c r="D79" s="115">
        <f>SourceData!D23</f>
        <v>0</v>
      </c>
      <c r="E79" s="90" t="e">
        <f>(D79/D$85)*1000</f>
        <v>#DIV/0!</v>
      </c>
      <c r="J79" s="82" t="s">
        <v>102</v>
      </c>
    </row>
    <row r="80" spans="1:10" customFormat="1" ht="21" customHeight="1" x14ac:dyDescent="0.25">
      <c r="A80" s="15" t="s">
        <v>103</v>
      </c>
      <c r="B80" s="115">
        <f>SourceData!B24</f>
        <v>0</v>
      </c>
      <c r="C80" s="115">
        <f>SourceData!C24</f>
        <v>0</v>
      </c>
      <c r="D80" s="115">
        <f>SourceData!D24</f>
        <v>0</v>
      </c>
      <c r="E80" s="90" t="e">
        <f>(D80/D$85)*1000</f>
        <v>#DIV/0!</v>
      </c>
      <c r="J80" s="82" t="s">
        <v>102</v>
      </c>
    </row>
    <row r="81" spans="1:10" customFormat="1" ht="21" customHeight="1" x14ac:dyDescent="0.25">
      <c r="A81" s="15" t="s">
        <v>104</v>
      </c>
      <c r="B81" s="115">
        <f>SourceData!B25</f>
        <v>0</v>
      </c>
      <c r="C81" s="115">
        <f>SourceData!C25</f>
        <v>0</v>
      </c>
      <c r="D81" s="115">
        <f>SourceData!D25</f>
        <v>0</v>
      </c>
      <c r="E81" s="90" t="e">
        <f>(D81/D$85)*1000</f>
        <v>#DIV/0!</v>
      </c>
      <c r="J81" s="82" t="s">
        <v>102</v>
      </c>
    </row>
    <row r="82" spans="1:10" customFormat="1" ht="21" customHeight="1" x14ac:dyDescent="0.25">
      <c r="A82" s="15" t="s">
        <v>105</v>
      </c>
      <c r="B82" s="11" t="str">
        <f>IF(B79+B80+B81&gt;0,SUM(B79:B81),"")</f>
        <v/>
      </c>
      <c r="C82" s="11" t="str">
        <f>IF(C79+C80+C81&gt;0,SUM(C79:C81),"")</f>
        <v/>
      </c>
      <c r="D82" s="11" t="str">
        <f>IF(D79+D80+D81&gt;0,SUM(D79:D81),"")</f>
        <v/>
      </c>
      <c r="J82" s="82" t="s">
        <v>106</v>
      </c>
    </row>
    <row r="83" spans="1:10" customFormat="1" ht="21" customHeight="1" x14ac:dyDescent="0.25">
      <c r="A83" s="15" t="s">
        <v>107</v>
      </c>
      <c r="B83" s="20" t="str">
        <f>IF(B85&gt;0,(B82/B85)*1000,"")</f>
        <v/>
      </c>
      <c r="C83" s="20" t="str">
        <f>IF(C85&gt;0,(C82/C85)*1000,"")</f>
        <v/>
      </c>
      <c r="D83" s="20" t="str">
        <f>IF(D85&gt;0,(D82/D85)*1000,"")</f>
        <v/>
      </c>
      <c r="J83" s="82" t="s">
        <v>108</v>
      </c>
    </row>
    <row r="84" spans="1:10" customFormat="1" ht="21" customHeight="1" x14ac:dyDescent="0.25">
      <c r="A84" s="15" t="s">
        <v>109</v>
      </c>
      <c r="B84" s="20" t="str">
        <f>IF(B198&gt;0,(B82/B198)*1000,"")</f>
        <v/>
      </c>
      <c r="C84" s="20" t="str">
        <f>IF(C198&gt;0,(C82/C198)*1000,"")</f>
        <v/>
      </c>
      <c r="D84" s="20" t="str">
        <f>IF(D198&gt;0,(D82/D198)*1000,"")</f>
        <v/>
      </c>
      <c r="J84" s="82" t="s">
        <v>108</v>
      </c>
    </row>
    <row r="85" spans="1:10" customFormat="1" ht="21" customHeight="1" x14ac:dyDescent="0.25">
      <c r="A85" s="79" t="s">
        <v>110</v>
      </c>
      <c r="B85" s="116">
        <f>SourceData!B26</f>
        <v>0</v>
      </c>
      <c r="C85" s="116">
        <f>SourceData!C26</f>
        <v>0</v>
      </c>
      <c r="D85" s="116">
        <f>SourceData!D26</f>
        <v>0</v>
      </c>
      <c r="J85" s="82" t="s">
        <v>111</v>
      </c>
    </row>
    <row r="86" spans="1:10" customFormat="1" ht="21" customHeight="1" x14ac:dyDescent="0.25">
      <c r="A86" s="117" t="s">
        <v>112</v>
      </c>
    </row>
    <row r="87" spans="1:10" customFormat="1" ht="21" customHeight="1" x14ac:dyDescent="0.25">
      <c r="A87" s="16" t="s">
        <v>100</v>
      </c>
      <c r="B87" s="5" t="str">
        <f>IF($C$5&gt;0,$C$5-3,"")</f>
        <v/>
      </c>
      <c r="C87" s="5" t="str">
        <f>IF($C$5&gt;0,$C$5-2,"")</f>
        <v/>
      </c>
      <c r="D87" s="5" t="str">
        <f>IF($C$5&gt;0,$C$5-1,"")</f>
        <v/>
      </c>
    </row>
    <row r="88" spans="1:10" customFormat="1" ht="21" customHeight="1" x14ac:dyDescent="0.25">
      <c r="A88" s="15" t="s">
        <v>113</v>
      </c>
      <c r="B88" s="30" t="str">
        <f>IF(B79+B80&gt;0,B79/(B79+B80),"")</f>
        <v/>
      </c>
      <c r="C88" s="30" t="str">
        <f>IF(C79+C80&gt;0,C79/(C79+C80),"")</f>
        <v/>
      </c>
      <c r="D88" s="30" t="str">
        <f>IF(D79+D80&gt;0,D79/(D79+D80),"")</f>
        <v/>
      </c>
      <c r="J88" s="82" t="s">
        <v>114</v>
      </c>
    </row>
    <row r="89" spans="1:10" customFormat="1" ht="21" customHeight="1" x14ac:dyDescent="0.25">
      <c r="A89" s="15" t="s">
        <v>115</v>
      </c>
      <c r="B89" s="30" t="str">
        <f>IF(B81&gt;0,B81/B82,"")</f>
        <v/>
      </c>
      <c r="C89" s="30" t="str">
        <f>IF(C81&gt;0,C81/C82,"")</f>
        <v/>
      </c>
      <c r="D89" s="30" t="str">
        <f>IF(D81&gt;0,D81/D82,"")</f>
        <v/>
      </c>
      <c r="J89" s="82" t="s">
        <v>114</v>
      </c>
    </row>
    <row r="90" spans="1:10" customFormat="1" ht="21" customHeight="1" x14ac:dyDescent="0.25">
      <c r="A90" s="108" t="s">
        <v>116</v>
      </c>
      <c r="B90" s="92"/>
      <c r="C90" s="92"/>
      <c r="D90" s="92"/>
    </row>
    <row r="91" spans="1:10" customFormat="1" ht="21" customHeight="1" x14ac:dyDescent="0.25">
      <c r="A91" s="277"/>
      <c r="B91" s="293"/>
      <c r="C91" s="293"/>
      <c r="D91" s="293"/>
      <c r="E91" s="293"/>
      <c r="F91" s="293"/>
      <c r="G91" s="293"/>
      <c r="H91" s="293"/>
    </row>
    <row r="92" spans="1:10" customFormat="1" ht="21" customHeight="1" x14ac:dyDescent="0.25">
      <c r="A92" s="283"/>
      <c r="B92" s="284"/>
      <c r="C92" s="284"/>
      <c r="D92" s="284"/>
      <c r="E92" s="284"/>
      <c r="F92" s="284"/>
      <c r="G92" s="284"/>
      <c r="H92" s="284"/>
    </row>
    <row r="93" spans="1:10" customFormat="1" ht="12" customHeight="1" x14ac:dyDescent="0.25"/>
    <row r="94" spans="1:10" customFormat="1" ht="21" customHeight="1" x14ac:dyDescent="0.3">
      <c r="A94" s="112" t="s">
        <v>117</v>
      </c>
      <c r="F94" s="118"/>
      <c r="J94" s="113" t="s">
        <v>97</v>
      </c>
    </row>
    <row r="95" spans="1:10" customFormat="1" ht="21" customHeight="1" x14ac:dyDescent="0.25">
      <c r="A95" s="82" t="s">
        <v>118</v>
      </c>
      <c r="F95" s="119"/>
      <c r="J95" s="120"/>
    </row>
    <row r="96" spans="1:10" customFormat="1" ht="21" customHeight="1" x14ac:dyDescent="0.25">
      <c r="A96" s="16" t="s">
        <v>100</v>
      </c>
      <c r="B96" s="5" t="str">
        <f>IF($C$5&gt;0,$C$5-4,"")</f>
        <v/>
      </c>
      <c r="C96" s="5" t="str">
        <f>IF($C$5&gt;0,$C$5-3,"")</f>
        <v/>
      </c>
      <c r="D96" s="5" t="str">
        <f>IF($C$5&gt;0,$C$5-2,"")</f>
        <v/>
      </c>
      <c r="E96" s="5" t="str">
        <f>IF($C$5&gt;0,$C$5-1,"")</f>
        <v/>
      </c>
      <c r="F96" s="6" t="s">
        <v>119</v>
      </c>
      <c r="J96" s="114" t="s">
        <v>99</v>
      </c>
    </row>
    <row r="97" spans="1:10" customFormat="1" ht="21" customHeight="1" x14ac:dyDescent="0.25">
      <c r="A97" s="15" t="s">
        <v>120</v>
      </c>
      <c r="B97" s="116">
        <f>SourceData!B33</f>
        <v>0</v>
      </c>
      <c r="C97" s="116">
        <f>SourceData!C33</f>
        <v>0</v>
      </c>
      <c r="D97" s="116">
        <f>SourceData!D33</f>
        <v>0</v>
      </c>
      <c r="E97" s="116">
        <f>SourceData!E33</f>
        <v>0</v>
      </c>
      <c r="F97" s="66" t="str">
        <f>IF((SUM(C97:E97)&gt;0),AVERAGE(C97:E97),"")</f>
        <v/>
      </c>
      <c r="G97" s="78"/>
      <c r="J97" s="121" t="s">
        <v>121</v>
      </c>
    </row>
    <row r="98" spans="1:10" customFormat="1" ht="21" customHeight="1" x14ac:dyDescent="0.25">
      <c r="A98" s="15" t="s">
        <v>122</v>
      </c>
      <c r="B98" s="122">
        <f>SourceData!B34</f>
        <v>0</v>
      </c>
      <c r="C98" s="122">
        <f>SourceData!C34</f>
        <v>0</v>
      </c>
      <c r="D98" s="122">
        <f>SourceData!D34</f>
        <v>0</v>
      </c>
      <c r="E98" s="122">
        <f>SourceData!E34</f>
        <v>0</v>
      </c>
      <c r="F98" s="67" t="str">
        <f>IF((SUM(C98:E98)&gt;0),AVERAGE(C98:E98),"")</f>
        <v/>
      </c>
      <c r="G98" s="123"/>
      <c r="J98" s="82" t="s">
        <v>123</v>
      </c>
    </row>
    <row r="99" spans="1:10" customFormat="1" ht="21" customHeight="1" x14ac:dyDescent="0.25">
      <c r="A99" s="15" t="s">
        <v>124</v>
      </c>
      <c r="B99" s="105">
        <f>SourceData!B35</f>
        <v>0</v>
      </c>
      <c r="C99" s="105">
        <f>SourceData!C35</f>
        <v>0</v>
      </c>
      <c r="D99" s="105">
        <f>SourceData!D35</f>
        <v>0</v>
      </c>
      <c r="E99" s="105">
        <f>SourceData!E35</f>
        <v>0</v>
      </c>
      <c r="F99" s="68" t="str">
        <f>IF((SUM(C99:E99)&gt;0),AVERAGE(C99:E99),"")</f>
        <v/>
      </c>
      <c r="G99" s="123"/>
      <c r="J99" s="82" t="s">
        <v>125</v>
      </c>
    </row>
    <row r="100" spans="1:10" customFormat="1" ht="21" customHeight="1" x14ac:dyDescent="0.25">
      <c r="A100" s="15" t="s">
        <v>126</v>
      </c>
      <c r="B100" s="80">
        <f>SourceData!B36</f>
        <v>0</v>
      </c>
      <c r="C100" s="80">
        <f>SourceData!C36</f>
        <v>0</v>
      </c>
      <c r="D100" s="80">
        <f>SourceData!D36</f>
        <v>0</v>
      </c>
      <c r="E100" s="80">
        <f>SourceData!E36</f>
        <v>0</v>
      </c>
      <c r="F100" s="69" t="str">
        <f>IF((SUM(C100:E100)&gt;0),AVERAGE(C100:E100),"")</f>
        <v/>
      </c>
      <c r="G100" s="123"/>
      <c r="J100" s="82" t="s">
        <v>127</v>
      </c>
    </row>
    <row r="101" spans="1:10" customFormat="1" ht="21" customHeight="1" x14ac:dyDescent="0.25">
      <c r="A101" s="108" t="s">
        <v>116</v>
      </c>
      <c r="B101" s="92"/>
      <c r="C101" s="92"/>
      <c r="D101" s="92"/>
      <c r="G101" s="84"/>
    </row>
    <row r="102" spans="1:10" customFormat="1" ht="21" customHeight="1" x14ac:dyDescent="0.25">
      <c r="A102" s="277"/>
      <c r="B102" s="293"/>
      <c r="C102" s="293"/>
      <c r="D102" s="293"/>
      <c r="E102" s="293"/>
      <c r="F102" s="293"/>
      <c r="G102" s="293"/>
      <c r="H102" s="293"/>
    </row>
    <row r="103" spans="1:10" customFormat="1" ht="21" customHeight="1" x14ac:dyDescent="0.25">
      <c r="A103" s="283"/>
      <c r="B103" s="284"/>
      <c r="C103" s="284"/>
      <c r="D103" s="284"/>
      <c r="E103" s="284"/>
      <c r="F103" s="284"/>
      <c r="G103" s="284"/>
      <c r="H103" s="284"/>
    </row>
    <row r="104" spans="1:10" customFormat="1" ht="12" customHeight="1" x14ac:dyDescent="0.25"/>
    <row r="105" spans="1:10" customFormat="1" ht="21" customHeight="1" x14ac:dyDescent="0.3">
      <c r="A105" s="112" t="s">
        <v>128</v>
      </c>
      <c r="J105" s="113" t="s">
        <v>97</v>
      </c>
    </row>
    <row r="106" spans="1:10" customFormat="1" ht="21" customHeight="1" x14ac:dyDescent="0.25">
      <c r="A106" s="16" t="s">
        <v>100</v>
      </c>
      <c r="B106" s="14" t="str">
        <f>IF($C$5&gt;0,$C$5-5,"")</f>
        <v/>
      </c>
      <c r="C106" s="5" t="str">
        <f>IF($C$5&gt;0,$C$5-4,"")</f>
        <v/>
      </c>
      <c r="D106" s="5" t="str">
        <f>IF($C$5&gt;0,$C$5-3,"")</f>
        <v/>
      </c>
      <c r="E106" s="5" t="str">
        <f>IF($C$5&gt;0,$C$5-2,"")</f>
        <v/>
      </c>
      <c r="F106" s="5" t="str">
        <f>IF($C$5&gt;0,$C$5-1,"")</f>
        <v/>
      </c>
      <c r="G106" s="5" t="str">
        <f>IF($C$5&gt;0,$C$5,"")</f>
        <v/>
      </c>
      <c r="J106" s="114" t="s">
        <v>99</v>
      </c>
    </row>
    <row r="107" spans="1:10" customFormat="1" ht="21" customHeight="1" x14ac:dyDescent="0.25">
      <c r="A107" s="15" t="s">
        <v>129</v>
      </c>
      <c r="B107" s="124"/>
      <c r="C107" s="124"/>
      <c r="D107" s="124"/>
      <c r="E107" s="124"/>
      <c r="F107" s="124"/>
      <c r="G107" s="124"/>
      <c r="J107" s="82" t="s">
        <v>130</v>
      </c>
    </row>
    <row r="108" spans="1:10" customFormat="1" ht="21" customHeight="1" x14ac:dyDescent="0.25">
      <c r="A108" s="15" t="s">
        <v>131</v>
      </c>
      <c r="B108" s="124"/>
      <c r="C108" s="124"/>
      <c r="D108" s="124"/>
      <c r="E108" s="124"/>
      <c r="F108" s="124"/>
      <c r="G108" s="124"/>
      <c r="J108" s="82" t="s">
        <v>132</v>
      </c>
    </row>
    <row r="109" spans="1:10" customFormat="1" ht="21" customHeight="1" x14ac:dyDescent="0.25">
      <c r="A109" s="15" t="s">
        <v>133</v>
      </c>
      <c r="B109" s="124"/>
      <c r="C109" s="124"/>
      <c r="D109" s="124"/>
      <c r="E109" s="124"/>
      <c r="F109" s="124"/>
      <c r="G109" s="124"/>
      <c r="J109" s="82" t="s">
        <v>134</v>
      </c>
    </row>
    <row r="110" spans="1:10" customFormat="1" ht="21" customHeight="1" x14ac:dyDescent="0.25">
      <c r="A110" s="15" t="s">
        <v>135</v>
      </c>
      <c r="B110" s="124"/>
      <c r="C110" s="106"/>
      <c r="D110" s="106"/>
      <c r="E110" s="106"/>
      <c r="F110" s="106"/>
      <c r="G110" s="106"/>
      <c r="J110" s="82" t="s">
        <v>136</v>
      </c>
    </row>
    <row r="111" spans="1:10" customFormat="1" ht="21" customHeight="1" x14ac:dyDescent="0.25">
      <c r="A111" s="15" t="s">
        <v>137</v>
      </c>
      <c r="B111" s="36" t="e">
        <f t="shared" ref="B111:G111" si="0">B109/B107</f>
        <v>#DIV/0!</v>
      </c>
      <c r="C111" s="36" t="e">
        <f t="shared" si="0"/>
        <v>#DIV/0!</v>
      </c>
      <c r="D111" s="36" t="e">
        <f t="shared" si="0"/>
        <v>#DIV/0!</v>
      </c>
      <c r="E111" s="36" t="e">
        <f t="shared" si="0"/>
        <v>#DIV/0!</v>
      </c>
      <c r="F111" s="36" t="e">
        <f t="shared" si="0"/>
        <v>#DIV/0!</v>
      </c>
      <c r="G111" s="36" t="e">
        <f t="shared" si="0"/>
        <v>#DIV/0!</v>
      </c>
      <c r="J111" s="82" t="s">
        <v>138</v>
      </c>
    </row>
    <row r="112" spans="1:10" customFormat="1" ht="21" customHeight="1" x14ac:dyDescent="0.25">
      <c r="A112" s="15" t="s">
        <v>139</v>
      </c>
      <c r="B112" s="125"/>
      <c r="C112" s="125"/>
      <c r="D112" s="125"/>
      <c r="E112" s="125"/>
      <c r="F112" s="125"/>
      <c r="G112" s="125"/>
      <c r="J112" s="82" t="s">
        <v>140</v>
      </c>
    </row>
    <row r="113" spans="1:10" customFormat="1" ht="21" customHeight="1" x14ac:dyDescent="0.25">
      <c r="A113" s="15" t="s">
        <v>141</v>
      </c>
      <c r="B113" s="125"/>
      <c r="C113" s="125"/>
      <c r="D113" s="125"/>
      <c r="E113" s="125"/>
      <c r="F113" s="125"/>
      <c r="G113" s="125"/>
      <c r="J113" s="82" t="s">
        <v>142</v>
      </c>
    </row>
    <row r="114" spans="1:10" customFormat="1" ht="21" customHeight="1" x14ac:dyDescent="0.25">
      <c r="A114" s="15" t="s">
        <v>143</v>
      </c>
      <c r="B114" s="37" t="e">
        <f t="shared" ref="B114:G114" si="1">(B109*100000)/(B107*B108*B110)</f>
        <v>#DIV/0!</v>
      </c>
      <c r="C114" s="37" t="e">
        <f t="shared" si="1"/>
        <v>#DIV/0!</v>
      </c>
      <c r="D114" s="37" t="e">
        <f t="shared" si="1"/>
        <v>#DIV/0!</v>
      </c>
      <c r="E114" s="37" t="e">
        <f t="shared" si="1"/>
        <v>#DIV/0!</v>
      </c>
      <c r="F114" s="37" t="e">
        <f t="shared" si="1"/>
        <v>#DIV/0!</v>
      </c>
      <c r="G114" s="37" t="e">
        <f t="shared" si="1"/>
        <v>#DIV/0!</v>
      </c>
      <c r="J114" s="82" t="s">
        <v>144</v>
      </c>
    </row>
    <row r="115" spans="1:10" customFormat="1" ht="21" customHeight="1" x14ac:dyDescent="0.25">
      <c r="A115" s="15" t="s">
        <v>143</v>
      </c>
      <c r="B115" s="125"/>
      <c r="C115" s="125"/>
      <c r="D115" s="125"/>
      <c r="E115" s="125"/>
      <c r="F115" s="125"/>
      <c r="G115" s="125"/>
      <c r="J115" s="82" t="s">
        <v>145</v>
      </c>
    </row>
    <row r="116" spans="1:10" customFormat="1" ht="21" customHeight="1" x14ac:dyDescent="0.25">
      <c r="A116" s="108" t="s">
        <v>116</v>
      </c>
      <c r="B116" s="92"/>
      <c r="C116" s="92"/>
      <c r="D116" s="92"/>
    </row>
    <row r="117" spans="1:10" customFormat="1" ht="21" customHeight="1" x14ac:dyDescent="0.25">
      <c r="A117" s="277"/>
      <c r="B117" s="293"/>
      <c r="C117" s="293"/>
      <c r="D117" s="293"/>
      <c r="E117" s="293"/>
      <c r="F117" s="293"/>
      <c r="G117" s="293"/>
      <c r="H117" s="293"/>
    </row>
    <row r="118" spans="1:10" customFormat="1" ht="21" customHeight="1" x14ac:dyDescent="0.25">
      <c r="A118" s="283"/>
      <c r="B118" s="284"/>
      <c r="C118" s="284"/>
      <c r="D118" s="284"/>
      <c r="E118" s="284"/>
      <c r="F118" s="284"/>
      <c r="G118" s="284"/>
      <c r="H118" s="284"/>
    </row>
    <row r="119" spans="1:10" customFormat="1" ht="21" customHeight="1" x14ac:dyDescent="0.35">
      <c r="A119" s="276" t="s">
        <v>146</v>
      </c>
      <c r="B119" s="276"/>
      <c r="C119" s="276"/>
      <c r="D119" s="276"/>
      <c r="E119" s="276"/>
      <c r="F119" s="276"/>
      <c r="G119" s="276"/>
      <c r="H119" s="276"/>
    </row>
    <row r="120" spans="1:10" customFormat="1" ht="12" customHeight="1" x14ac:dyDescent="0.25"/>
    <row r="121" spans="1:10" customFormat="1" ht="21" customHeight="1" x14ac:dyDescent="0.3">
      <c r="A121" s="112" t="s">
        <v>147</v>
      </c>
      <c r="J121" s="113" t="s">
        <v>97</v>
      </c>
    </row>
    <row r="122" spans="1:10" customFormat="1" ht="21" customHeight="1" x14ac:dyDescent="0.25">
      <c r="A122" s="82" t="s">
        <v>148</v>
      </c>
      <c r="J122" s="114" t="s">
        <v>99</v>
      </c>
    </row>
    <row r="123" spans="1:10" customFormat="1" ht="21" customHeight="1" x14ac:dyDescent="0.25">
      <c r="A123" s="16" t="s">
        <v>100</v>
      </c>
      <c r="B123" s="14" t="str">
        <f>IF($C$5&gt;0,$C$5-5,"")</f>
        <v/>
      </c>
      <c r="C123" s="5" t="str">
        <f>IF($C$5&gt;0,$C$5-4,"")</f>
        <v/>
      </c>
      <c r="D123" s="5" t="str">
        <f>IF($C$5&gt;0,$C$5-3,"")</f>
        <v/>
      </c>
      <c r="E123" s="5" t="str">
        <f>IF($C$5&gt;0,$C$5-2,"")</f>
        <v/>
      </c>
      <c r="F123" s="5" t="str">
        <f>IF($C$5&gt;0,$C$5-1,"")</f>
        <v/>
      </c>
    </row>
    <row r="124" spans="1:10" customFormat="1" ht="21" customHeight="1" x14ac:dyDescent="0.25">
      <c r="A124" s="15" t="s">
        <v>149</v>
      </c>
      <c r="B124" s="126"/>
      <c r="C124" s="126"/>
      <c r="D124" s="126"/>
      <c r="E124" s="126"/>
      <c r="F124" s="126"/>
    </row>
    <row r="125" spans="1:10" customFormat="1" ht="21" customHeight="1" x14ac:dyDescent="0.25">
      <c r="A125" s="15" t="s">
        <v>150</v>
      </c>
      <c r="B125" s="126">
        <f>SourceData!B43</f>
        <v>0</v>
      </c>
      <c r="C125" s="126">
        <f>SourceData!C43</f>
        <v>0</v>
      </c>
      <c r="D125" s="126">
        <f>SourceData!D43</f>
        <v>0</v>
      </c>
      <c r="E125" s="126">
        <f>SourceData!E43</f>
        <v>0</v>
      </c>
      <c r="F125" s="126">
        <f>SourceData!F43</f>
        <v>0</v>
      </c>
      <c r="J125" s="82" t="s">
        <v>151</v>
      </c>
    </row>
    <row r="126" spans="1:10" customFormat="1" ht="21" customHeight="1" x14ac:dyDescent="0.25">
      <c r="A126" s="15" t="s">
        <v>152</v>
      </c>
      <c r="B126" s="126">
        <f>SourceData!B44</f>
        <v>0</v>
      </c>
      <c r="C126" s="126">
        <f>SourceData!C44</f>
        <v>0</v>
      </c>
      <c r="D126" s="126">
        <f>SourceData!D44</f>
        <v>0</v>
      </c>
      <c r="E126" s="126">
        <f>SourceData!E44</f>
        <v>0</v>
      </c>
      <c r="F126" s="126">
        <f>SourceData!F44</f>
        <v>0</v>
      </c>
      <c r="J126" s="82" t="s">
        <v>153</v>
      </c>
    </row>
    <row r="127" spans="1:10" customFormat="1" ht="21" customHeight="1" x14ac:dyDescent="0.25">
      <c r="A127" s="15" t="s">
        <v>154</v>
      </c>
      <c r="B127" s="127">
        <f>SourceData!B45</f>
        <v>0</v>
      </c>
      <c r="C127" s="127">
        <f>SourceData!C45</f>
        <v>0</v>
      </c>
      <c r="D127" s="127">
        <f>SourceData!D45</f>
        <v>0</v>
      </c>
      <c r="E127" s="127">
        <f>SourceData!E45</f>
        <v>0</v>
      </c>
      <c r="F127" s="127">
        <f>SourceData!F45</f>
        <v>0</v>
      </c>
      <c r="J127" s="82" t="s">
        <v>155</v>
      </c>
    </row>
    <row r="128" spans="1:10" customFormat="1" ht="21" customHeight="1" x14ac:dyDescent="0.25">
      <c r="A128" s="108" t="s">
        <v>116</v>
      </c>
      <c r="B128" s="92"/>
      <c r="C128" s="92"/>
      <c r="D128" s="92"/>
    </row>
    <row r="129" spans="1:10" customFormat="1" ht="21" customHeight="1" x14ac:dyDescent="0.25">
      <c r="A129" s="277"/>
      <c r="B129" s="293"/>
      <c r="C129" s="293"/>
      <c r="D129" s="293"/>
      <c r="E129" s="293"/>
      <c r="F129" s="293"/>
      <c r="G129" s="293"/>
      <c r="H129" s="293"/>
    </row>
    <row r="130" spans="1:10" customFormat="1" ht="21" customHeight="1" x14ac:dyDescent="0.25">
      <c r="A130" s="283"/>
      <c r="B130" s="284"/>
      <c r="C130" s="284"/>
      <c r="D130" s="284"/>
      <c r="E130" s="284"/>
      <c r="F130" s="284"/>
      <c r="G130" s="284"/>
      <c r="H130" s="284"/>
    </row>
    <row r="131" spans="1:10" customFormat="1" ht="12" customHeight="1" x14ac:dyDescent="0.35">
      <c r="A131" s="128"/>
      <c r="B131" s="128"/>
      <c r="C131" s="128"/>
      <c r="D131" s="128"/>
      <c r="E131" s="128"/>
      <c r="F131" s="128"/>
      <c r="G131" s="128"/>
      <c r="H131" s="128"/>
    </row>
    <row r="132" spans="1:10" customFormat="1" ht="21" customHeight="1" x14ac:dyDescent="0.3">
      <c r="A132" s="112" t="s">
        <v>156</v>
      </c>
      <c r="J132" s="114" t="s">
        <v>99</v>
      </c>
    </row>
    <row r="133" spans="1:10" customFormat="1" ht="21" customHeight="1" x14ac:dyDescent="0.25">
      <c r="A133" s="16" t="s">
        <v>100</v>
      </c>
      <c r="B133" s="129"/>
      <c r="C133" s="129"/>
      <c r="D133" s="129"/>
      <c r="J133" s="82" t="s">
        <v>157</v>
      </c>
    </row>
    <row r="134" spans="1:10" customFormat="1" ht="21" customHeight="1" x14ac:dyDescent="0.25">
      <c r="A134" s="15" t="s">
        <v>101</v>
      </c>
      <c r="B134" s="130"/>
      <c r="C134" s="130"/>
      <c r="D134" s="130"/>
      <c r="J134" s="82" t="s">
        <v>158</v>
      </c>
    </row>
    <row r="135" spans="1:10" customFormat="1" ht="21" customHeight="1" x14ac:dyDescent="0.25">
      <c r="A135" s="15" t="s">
        <v>159</v>
      </c>
      <c r="B135" s="130"/>
      <c r="C135" s="130"/>
      <c r="D135" s="130"/>
      <c r="J135" s="82" t="s">
        <v>158</v>
      </c>
    </row>
    <row r="136" spans="1:10" customFormat="1" ht="21" customHeight="1" x14ac:dyDescent="0.25">
      <c r="A136" s="15" t="s">
        <v>104</v>
      </c>
      <c r="B136" s="130"/>
      <c r="C136" s="130"/>
      <c r="D136" s="130"/>
      <c r="J136" s="82" t="s">
        <v>158</v>
      </c>
    </row>
    <row r="137" spans="1:10" customFormat="1" ht="21" customHeight="1" x14ac:dyDescent="0.25">
      <c r="A137" s="15" t="s">
        <v>105</v>
      </c>
      <c r="B137" s="28"/>
      <c r="C137" s="28"/>
      <c r="D137" s="28"/>
      <c r="J137" s="82" t="s">
        <v>160</v>
      </c>
    </row>
    <row r="138" spans="1:10" customFormat="1" ht="21" customHeight="1" x14ac:dyDescent="0.25">
      <c r="A138" s="108" t="s">
        <v>116</v>
      </c>
      <c r="B138" s="92"/>
      <c r="C138" s="92"/>
      <c r="D138" s="92"/>
    </row>
    <row r="139" spans="1:10" customFormat="1" ht="21" customHeight="1" x14ac:dyDescent="0.25">
      <c r="A139" s="277"/>
      <c r="B139" s="293"/>
      <c r="C139" s="293"/>
      <c r="D139" s="293"/>
      <c r="E139" s="293"/>
      <c r="F139" s="293"/>
      <c r="G139" s="293"/>
      <c r="H139" s="293"/>
    </row>
    <row r="140" spans="1:10" customFormat="1" ht="21" customHeight="1" x14ac:dyDescent="0.25">
      <c r="A140" s="283"/>
      <c r="B140" s="284"/>
      <c r="C140" s="284"/>
      <c r="D140" s="284"/>
      <c r="E140" s="284"/>
      <c r="F140" s="284"/>
      <c r="G140" s="284"/>
      <c r="H140" s="284"/>
    </row>
    <row r="141" spans="1:10" customFormat="1" ht="21" customHeight="1" x14ac:dyDescent="0.25">
      <c r="A141" s="84"/>
    </row>
    <row r="142" spans="1:10" customFormat="1" ht="21" customHeight="1" x14ac:dyDescent="0.3">
      <c r="A142" s="112" t="s">
        <v>161</v>
      </c>
    </row>
    <row r="143" spans="1:10" customFormat="1" ht="21" customHeight="1" x14ac:dyDescent="0.25">
      <c r="A143" s="16" t="s">
        <v>162</v>
      </c>
      <c r="B143" s="14" t="s">
        <v>163</v>
      </c>
      <c r="C143" s="5" t="s">
        <v>55</v>
      </c>
      <c r="D143" s="5" t="s">
        <v>164</v>
      </c>
    </row>
    <row r="144" spans="1:10" customFormat="1" ht="21" customHeight="1" x14ac:dyDescent="0.25">
      <c r="A144" s="15" t="s">
        <v>165</v>
      </c>
      <c r="B144" s="131"/>
      <c r="C144" s="132"/>
      <c r="D144" s="132"/>
      <c r="J144" s="82" t="s">
        <v>166</v>
      </c>
    </row>
    <row r="145" spans="1:13" customFormat="1" ht="21" customHeight="1" x14ac:dyDescent="0.25">
      <c r="B145" s="133"/>
      <c r="C145" s="133"/>
      <c r="D145" s="133"/>
      <c r="F145" s="82"/>
    </row>
    <row r="146" spans="1:13" customFormat="1" ht="21" customHeight="1" x14ac:dyDescent="0.25">
      <c r="A146" s="84" t="s">
        <v>100</v>
      </c>
      <c r="B146" s="5" t="str">
        <f>IF($C$5&gt;0,$C$5-5,"")</f>
        <v/>
      </c>
      <c r="C146" s="5" t="str">
        <f>IF($C$5&gt;0,$C$5-4,"")</f>
        <v/>
      </c>
      <c r="D146" s="5" t="str">
        <f>IF($C$5&gt;0,$C$5-3,"")</f>
        <v/>
      </c>
      <c r="E146" s="5" t="str">
        <f>IF($C$5&gt;0,$C$5-2,"")</f>
        <v/>
      </c>
      <c r="F146" s="5" t="str">
        <f>IF($C$5&gt;0,$C$5-1,"")</f>
        <v/>
      </c>
      <c r="J146" s="82" t="s">
        <v>167</v>
      </c>
    </row>
    <row r="147" spans="1:13" customFormat="1" ht="21" customHeight="1" x14ac:dyDescent="0.25">
      <c r="A147" s="15" t="s">
        <v>168</v>
      </c>
      <c r="B147" s="125"/>
      <c r="C147" s="134"/>
      <c r="D147" s="134"/>
      <c r="E147" s="134"/>
      <c r="F147" s="104"/>
      <c r="J147" s="82" t="s">
        <v>169</v>
      </c>
    </row>
    <row r="148" spans="1:13" customFormat="1" ht="21" customHeight="1" x14ac:dyDescent="0.25">
      <c r="A148" s="15" t="s">
        <v>170</v>
      </c>
      <c r="B148" s="124"/>
      <c r="C148" s="106"/>
      <c r="D148" s="11" t="str">
        <f>IF($B$198&gt;0,(D147*$B$85/1000/$B$198)*1000,"")</f>
        <v/>
      </c>
      <c r="E148" s="11" t="str">
        <f>IF(C198&gt;0,(E147*C85/1000/C198)*1000,"")</f>
        <v/>
      </c>
      <c r="F148" s="11" t="str">
        <f>IF(D198&gt;0,(F147*D85/1000/D198)*1000,"")</f>
        <v/>
      </c>
      <c r="J148" s="82"/>
    </row>
    <row r="149" spans="1:13" s="78" customFormat="1" ht="21" customHeight="1" x14ac:dyDescent="0.2">
      <c r="A149" s="135" t="s">
        <v>171</v>
      </c>
      <c r="J149" s="136"/>
      <c r="M149" s="137"/>
    </row>
    <row r="150" spans="1:13" s="78" customFormat="1" ht="21" customHeight="1" x14ac:dyDescent="0.2">
      <c r="A150" s="135"/>
      <c r="J150" s="136"/>
      <c r="M150" s="137"/>
    </row>
    <row r="151" spans="1:13" s="78" customFormat="1" ht="25.5" customHeight="1" x14ac:dyDescent="0.2">
      <c r="B151" s="58" t="s">
        <v>172</v>
      </c>
      <c r="C151" s="58" t="s">
        <v>173</v>
      </c>
      <c r="D151" s="58" t="s">
        <v>174</v>
      </c>
      <c r="E151" s="58" t="s">
        <v>175</v>
      </c>
      <c r="J151" s="136" t="s">
        <v>176</v>
      </c>
    </row>
    <row r="152" spans="1:13" s="78" customFormat="1" ht="21" customHeight="1" x14ac:dyDescent="0.25">
      <c r="A152" s="78" t="s">
        <v>101</v>
      </c>
      <c r="B152" s="61" t="str">
        <f>IF(F$147&gt;0,($C$8/1000)*$F$147*C152,"")</f>
        <v/>
      </c>
      <c r="C152" s="59" t="str">
        <f>IF(F$147&gt;0,Faktorer!J172,"")</f>
        <v/>
      </c>
      <c r="D152" s="60" t="str">
        <f>IF(F$147&gt;0,F$147*C152,"")</f>
        <v/>
      </c>
      <c r="E152" s="138" t="str">
        <f>IF(F147&gt;0,C152/(C152+C153),"")</f>
        <v/>
      </c>
      <c r="J152" s="136"/>
    </row>
    <row r="153" spans="1:13" s="78" customFormat="1" ht="21" customHeight="1" x14ac:dyDescent="0.2">
      <c r="A153" s="78" t="s">
        <v>177</v>
      </c>
      <c r="B153" s="61" t="str">
        <f>IF(F$147&gt;0,($C$8/1000)*$F$147*C153,"")</f>
        <v/>
      </c>
      <c r="C153" s="59" t="str">
        <f>IF(F$147&gt;0,Faktorer!J173,"")</f>
        <v/>
      </c>
      <c r="D153" s="60" t="str">
        <f>IF(F$147&gt;0,F$147*C153,"")</f>
        <v/>
      </c>
      <c r="E153" s="63"/>
      <c r="J153" s="136"/>
    </row>
    <row r="154" spans="1:13" s="78" customFormat="1" ht="21" customHeight="1" x14ac:dyDescent="0.2">
      <c r="A154" s="78" t="s">
        <v>104</v>
      </c>
      <c r="B154" s="61" t="str">
        <f>IF(F$147&gt;0,($C$8/1000)*$F$147*C154,"")</f>
        <v/>
      </c>
      <c r="C154" s="59" t="str">
        <f>IF(F$147&gt;0,Faktorer!J174,"")</f>
        <v/>
      </c>
      <c r="D154" s="60" t="str">
        <f>IF(F$147&gt;0,F$147*C154,"")</f>
        <v/>
      </c>
      <c r="E154" s="62"/>
      <c r="J154" s="136"/>
    </row>
    <row r="155" spans="1:13" s="78" customFormat="1" ht="21" customHeight="1" x14ac:dyDescent="0.2">
      <c r="A155" s="78" t="s">
        <v>178</v>
      </c>
      <c r="B155" s="61" t="str">
        <f>IF($F147&gt;0,SUM(B152:B154),"")</f>
        <v/>
      </c>
      <c r="C155" s="59" t="str">
        <f>IF($F147&gt;0,SUM(C152:C154),"")</f>
        <v/>
      </c>
      <c r="D155" s="60" t="str">
        <f>IF($F147&gt;0,SUM(D152:D154),"")</f>
        <v/>
      </c>
      <c r="E155" s="62"/>
      <c r="J155" s="136"/>
    </row>
    <row r="156" spans="1:13" s="78" customFormat="1" ht="21" customHeight="1" x14ac:dyDescent="0.2">
      <c r="J156" s="136"/>
    </row>
    <row r="157" spans="1:13" s="71" customFormat="1" ht="21" customHeight="1" x14ac:dyDescent="0.25">
      <c r="A157" s="108" t="s">
        <v>81</v>
      </c>
      <c r="B157" s="92"/>
      <c r="C157" s="92"/>
      <c r="D157" s="92"/>
      <c r="J157" s="82"/>
    </row>
    <row r="158" spans="1:13" s="71" customFormat="1" ht="21" customHeight="1" x14ac:dyDescent="0.25">
      <c r="A158" s="320"/>
      <c r="B158" s="321"/>
      <c r="C158" s="321"/>
      <c r="D158" s="321"/>
      <c r="E158" s="321"/>
      <c r="F158" s="321"/>
      <c r="G158" s="321"/>
      <c r="H158" s="321"/>
      <c r="J158" s="82"/>
    </row>
    <row r="159" spans="1:13" s="71" customFormat="1" ht="21" customHeight="1" x14ac:dyDescent="0.25">
      <c r="A159" s="285"/>
      <c r="B159" s="286"/>
      <c r="C159" s="286"/>
      <c r="D159" s="286"/>
      <c r="E159" s="286"/>
      <c r="F159" s="286"/>
      <c r="G159" s="286"/>
      <c r="H159" s="286"/>
      <c r="J159" s="82"/>
    </row>
    <row r="160" spans="1:13" s="78" customFormat="1" ht="21" customHeight="1" x14ac:dyDescent="0.2">
      <c r="B160" s="139"/>
      <c r="J160" s="136"/>
      <c r="M160" s="137"/>
    </row>
    <row r="161" spans="1:10" customFormat="1" ht="21" customHeight="1" x14ac:dyDescent="0.25">
      <c r="A161" s="16" t="s">
        <v>179</v>
      </c>
      <c r="B161" s="14" t="s">
        <v>164</v>
      </c>
      <c r="C161" s="5" t="s">
        <v>55</v>
      </c>
      <c r="D161" s="5" t="s">
        <v>163</v>
      </c>
    </row>
    <row r="162" spans="1:10" customFormat="1" ht="21" customHeight="1" x14ac:dyDescent="0.25">
      <c r="A162" s="15" t="s">
        <v>180</v>
      </c>
      <c r="B162" s="131"/>
      <c r="C162" s="131"/>
      <c r="D162" s="131"/>
      <c r="J162" s="82" t="s">
        <v>181</v>
      </c>
    </row>
    <row r="163" spans="1:10" customFormat="1" ht="21" customHeight="1" x14ac:dyDescent="0.25">
      <c r="A163" s="15" t="s">
        <v>182</v>
      </c>
      <c r="B163" s="131"/>
      <c r="C163" s="131"/>
      <c r="D163" s="131"/>
      <c r="G163" s="140"/>
      <c r="J163" s="82" t="s">
        <v>181</v>
      </c>
    </row>
    <row r="164" spans="1:10" customFormat="1" ht="21" customHeight="1" x14ac:dyDescent="0.25">
      <c r="A164" s="15" t="s">
        <v>183</v>
      </c>
      <c r="B164" s="131"/>
      <c r="C164" s="131"/>
      <c r="D164" s="131"/>
      <c r="J164" s="82" t="s">
        <v>181</v>
      </c>
    </row>
    <row r="165" spans="1:10" customFormat="1" ht="21" customHeight="1" x14ac:dyDescent="0.25">
      <c r="A165" s="15" t="s">
        <v>184</v>
      </c>
      <c r="B165" s="131"/>
      <c r="C165" s="131"/>
      <c r="D165" s="131"/>
      <c r="J165" s="82" t="s">
        <v>181</v>
      </c>
    </row>
    <row r="166" spans="1:10" customFormat="1" ht="15" customHeight="1" x14ac:dyDescent="0.3">
      <c r="A166" s="96"/>
      <c r="B166" s="96"/>
      <c r="C166" s="96"/>
      <c r="D166" s="96"/>
      <c r="E166" s="96"/>
      <c r="F166" s="96"/>
      <c r="G166" s="96"/>
      <c r="H166" s="96"/>
    </row>
    <row r="167" spans="1:10" s="112" customFormat="1" ht="21" customHeight="1" x14ac:dyDescent="0.3">
      <c r="A167" s="112" t="s">
        <v>185</v>
      </c>
    </row>
    <row r="168" spans="1:10" s="78" customFormat="1" ht="21" customHeight="1" x14ac:dyDescent="0.2">
      <c r="J168" s="136" t="s">
        <v>186</v>
      </c>
    </row>
    <row r="169" spans="1:10" s="78" customFormat="1" ht="21" customHeight="1" x14ac:dyDescent="0.25">
      <c r="A169" s="135" t="s">
        <v>187</v>
      </c>
      <c r="B169" s="141"/>
      <c r="D169" s="135" t="s">
        <v>188</v>
      </c>
      <c r="J169" s="142" t="s">
        <v>189</v>
      </c>
    </row>
    <row r="170" spans="1:10" s="78" customFormat="1" ht="21" customHeight="1" x14ac:dyDescent="0.25">
      <c r="A170" s="78" t="s">
        <v>190</v>
      </c>
      <c r="B170" s="143" t="str">
        <f>IF(C8&gt;1,C8,"")</f>
        <v/>
      </c>
      <c r="D170" s="144" t="s">
        <v>191</v>
      </c>
      <c r="E170" s="139"/>
      <c r="F170" s="145" t="s">
        <v>192</v>
      </c>
      <c r="G170" s="145" t="s">
        <v>1130</v>
      </c>
      <c r="H170" s="145" t="s">
        <v>193</v>
      </c>
      <c r="J170" s="136" t="s">
        <v>194</v>
      </c>
    </row>
    <row r="171" spans="1:10" s="78" customFormat="1" ht="21" customHeight="1" x14ac:dyDescent="0.25">
      <c r="A171" s="135" t="s">
        <v>195</v>
      </c>
      <c r="B171" s="146"/>
      <c r="D171" s="123" t="s">
        <v>175</v>
      </c>
      <c r="F171" s="147" t="str">
        <f>F100</f>
        <v/>
      </c>
      <c r="G171" s="147" t="str">
        <f>IF(SUM(C100:E100)&gt;0,SUM(C100:E100)/3,"")</f>
        <v/>
      </c>
      <c r="H171" s="147" t="str">
        <f>IF(E100&gt;0,E100,"")</f>
        <v/>
      </c>
      <c r="J171" s="136" t="s">
        <v>196</v>
      </c>
    </row>
    <row r="172" spans="1:10" s="78" customFormat="1" ht="21" customHeight="1" x14ac:dyDescent="0.25">
      <c r="A172" s="78" t="s">
        <v>197</v>
      </c>
      <c r="B172" s="148" t="str">
        <f>IF(B53&gt;0,B53,"")</f>
        <v/>
      </c>
      <c r="D172" s="123" t="s">
        <v>198</v>
      </c>
      <c r="F172" s="147" t="str">
        <f>F99</f>
        <v/>
      </c>
      <c r="G172" s="147" t="str">
        <f>IF(SUM(C99:E99)&gt;0,SUM(C99:E99)/3,"")</f>
        <v/>
      </c>
      <c r="H172" s="147" t="str">
        <f>IF(E99&gt;0,E99,"")</f>
        <v/>
      </c>
      <c r="J172" s="136"/>
    </row>
    <row r="173" spans="1:10" s="78" customFormat="1" ht="21" customHeight="1" x14ac:dyDescent="0.25">
      <c r="A173" s="78" t="s">
        <v>175</v>
      </c>
      <c r="B173" s="147" t="str">
        <f>IF(B57&gt;0,B57,"")</f>
        <v/>
      </c>
      <c r="D173" s="149" t="s">
        <v>199</v>
      </c>
      <c r="J173" s="136"/>
    </row>
    <row r="174" spans="1:10" s="78" customFormat="1" ht="21" customHeight="1" x14ac:dyDescent="0.25">
      <c r="B174" s="141"/>
      <c r="D174" s="123" t="s">
        <v>200</v>
      </c>
      <c r="F174" s="147">
        <v>0.52</v>
      </c>
      <c r="J174" s="136" t="s">
        <v>201</v>
      </c>
    </row>
    <row r="175" spans="1:10" s="78" customFormat="1" ht="21" customHeight="1" x14ac:dyDescent="0.2">
      <c r="B175" s="141"/>
      <c r="D175" s="123"/>
      <c r="J175" s="136" t="s">
        <v>202</v>
      </c>
    </row>
    <row r="176" spans="1:10" s="78" customFormat="1" ht="21" customHeight="1" x14ac:dyDescent="0.2">
      <c r="A176" s="135" t="s">
        <v>203</v>
      </c>
      <c r="B176" s="139"/>
      <c r="D176" s="150" t="s">
        <v>204</v>
      </c>
      <c r="F176" s="145" t="s">
        <v>205</v>
      </c>
      <c r="G176" s="151" t="s">
        <v>206</v>
      </c>
      <c r="H176" s="151" t="s">
        <v>207</v>
      </c>
      <c r="J176" s="136"/>
    </row>
    <row r="177" spans="1:13" s="78" customFormat="1" ht="21" customHeight="1" x14ac:dyDescent="0.25">
      <c r="A177" s="78" t="s">
        <v>208</v>
      </c>
      <c r="B177" s="143" t="str">
        <f>IF(D79&gt;0,D79,"")</f>
        <v/>
      </c>
      <c r="D177" s="78" t="s">
        <v>209</v>
      </c>
      <c r="F177" s="148" t="str">
        <f>IF(D$266="","",D$266*0.5)</f>
        <v/>
      </c>
      <c r="G177" s="148" t="str">
        <f>IF(E240&gt;0,E240,"")</f>
        <v/>
      </c>
      <c r="H177" s="148" t="str">
        <f>IF(E247&gt;0,E247,"")</f>
        <v/>
      </c>
      <c r="J177" s="136"/>
    </row>
    <row r="178" spans="1:13" s="78" customFormat="1" ht="21" customHeight="1" x14ac:dyDescent="0.25">
      <c r="A178" s="78" t="s">
        <v>210</v>
      </c>
      <c r="B178" s="143" t="str">
        <f>IF(D80&gt;0,D80,"")</f>
        <v/>
      </c>
      <c r="D178" s="78" t="s">
        <v>211</v>
      </c>
      <c r="F178" s="148" t="str">
        <f>IF(D$266="","",D$266*0.5)</f>
        <v/>
      </c>
      <c r="G178" s="148" t="str">
        <f>IF(E241&gt;0,E241,"")</f>
        <v/>
      </c>
      <c r="H178" s="148" t="str">
        <f>IF(E248&gt;0,E248,"")</f>
        <v/>
      </c>
      <c r="J178" s="136"/>
    </row>
    <row r="179" spans="1:13" s="78" customFormat="1" ht="21" customHeight="1" x14ac:dyDescent="0.25">
      <c r="A179" s="78" t="s">
        <v>212</v>
      </c>
      <c r="B179" s="143" t="str">
        <f>IF(D81&gt;0,D81,"")</f>
        <v/>
      </c>
      <c r="D179" s="78" t="s">
        <v>213</v>
      </c>
      <c r="F179" s="148" t="str">
        <f>IF(E266="","",E266)</f>
        <v/>
      </c>
      <c r="G179" s="148" t="str">
        <f>IF(E242&gt;0,E242,"")</f>
        <v/>
      </c>
      <c r="H179" s="148" t="str">
        <f>IF(E249&gt;0,E249,"")</f>
        <v/>
      </c>
      <c r="J179" s="136"/>
    </row>
    <row r="180" spans="1:13" s="78" customFormat="1" ht="21" customHeight="1" x14ac:dyDescent="0.2">
      <c r="A180" s="135" t="s">
        <v>214</v>
      </c>
      <c r="B180" s="146"/>
      <c r="E180" s="139"/>
      <c r="F180" s="139"/>
      <c r="G180" s="139"/>
      <c r="J180" s="136"/>
    </row>
    <row r="181" spans="1:13" s="78" customFormat="1" ht="21" customHeight="1" x14ac:dyDescent="0.25">
      <c r="A181" s="152" t="s">
        <v>197</v>
      </c>
      <c r="B181" s="148" t="str">
        <f>IF(F147&gt;0,F147,"")</f>
        <v/>
      </c>
      <c r="E181" s="139"/>
      <c r="F181" s="146"/>
      <c r="G181" s="146"/>
      <c r="J181" s="136"/>
    </row>
    <row r="182" spans="1:13" s="78" customFormat="1" ht="21" customHeight="1" x14ac:dyDescent="0.2">
      <c r="A182" s="152"/>
      <c r="B182" s="139"/>
      <c r="E182" s="139"/>
      <c r="F182" s="146"/>
      <c r="G182" s="146"/>
      <c r="J182" s="136"/>
    </row>
    <row r="183" spans="1:13" s="78" customFormat="1" ht="21" customHeight="1" x14ac:dyDescent="0.2">
      <c r="A183" s="135" t="s">
        <v>215</v>
      </c>
      <c r="J183" s="136" t="s">
        <v>216</v>
      </c>
      <c r="M183" s="137"/>
    </row>
    <row r="184" spans="1:13" s="78" customFormat="1" ht="21" customHeight="1" x14ac:dyDescent="0.2">
      <c r="A184" s="135"/>
      <c r="J184" s="136" t="s">
        <v>217</v>
      </c>
      <c r="M184" s="137"/>
    </row>
    <row r="185" spans="1:13" s="78" customFormat="1" ht="25.5" customHeight="1" x14ac:dyDescent="0.2">
      <c r="B185" s="58" t="s">
        <v>172</v>
      </c>
      <c r="C185" s="58" t="s">
        <v>173</v>
      </c>
      <c r="D185" s="58" t="s">
        <v>174</v>
      </c>
      <c r="E185" s="58" t="s">
        <v>175</v>
      </c>
      <c r="J185" s="136" t="s">
        <v>218</v>
      </c>
    </row>
    <row r="186" spans="1:13" s="78" customFormat="1" ht="21" customHeight="1" x14ac:dyDescent="0.25">
      <c r="A186" s="78" t="s">
        <v>101</v>
      </c>
      <c r="B186" s="153"/>
      <c r="C186" s="59" t="str">
        <f>IF(B186&gt;0,B186/B$189,"")</f>
        <v/>
      </c>
      <c r="D186" s="60" t="str">
        <f>IF(B186&gt;0,B186/(C$8/1000),"")</f>
        <v/>
      </c>
      <c r="E186" s="138" t="str">
        <f>IF(D189&gt;0,C186/(C186+C187),"")</f>
        <v/>
      </c>
      <c r="J186" s="136" t="s">
        <v>219</v>
      </c>
    </row>
    <row r="187" spans="1:13" s="78" customFormat="1" ht="21" customHeight="1" x14ac:dyDescent="0.2">
      <c r="A187" s="78" t="s">
        <v>177</v>
      </c>
      <c r="B187" s="153"/>
      <c r="C187" s="59" t="str">
        <f>IF(B187&gt;0,B187/B$189,"")</f>
        <v/>
      </c>
      <c r="D187" s="60" t="str">
        <f>IF(B187&gt;0,B187/(C$8/1000),"")</f>
        <v/>
      </c>
      <c r="J187" s="136" t="s">
        <v>220</v>
      </c>
    </row>
    <row r="188" spans="1:13" s="78" customFormat="1" ht="21" customHeight="1" x14ac:dyDescent="0.2">
      <c r="A188" s="78" t="s">
        <v>104</v>
      </c>
      <c r="B188" s="153"/>
      <c r="C188" s="59" t="str">
        <f>IF(B188&gt;0,B188/B$189,"")</f>
        <v/>
      </c>
      <c r="D188" s="60" t="str">
        <f>IF(B188&gt;0,B188/(C$8/1000),"")</f>
        <v/>
      </c>
      <c r="J188" s="136" t="s">
        <v>221</v>
      </c>
    </row>
    <row r="189" spans="1:13" s="78" customFormat="1" ht="21" customHeight="1" x14ac:dyDescent="0.2">
      <c r="A189" s="78" t="s">
        <v>178</v>
      </c>
      <c r="B189" s="61">
        <f>SUM(B186:B188)</f>
        <v>0</v>
      </c>
      <c r="C189" s="59">
        <f>SUM(C186:C188)</f>
        <v>0</v>
      </c>
      <c r="D189" s="60">
        <f>SUM(D186:D188)</f>
        <v>0</v>
      </c>
      <c r="E189" s="62"/>
      <c r="J189" s="136"/>
    </row>
    <row r="190" spans="1:13" customFormat="1" ht="21" customHeight="1" x14ac:dyDescent="0.25">
      <c r="B190" s="84"/>
    </row>
    <row r="191" spans="1:13" customFormat="1" ht="21" customHeight="1" x14ac:dyDescent="0.35">
      <c r="A191" s="276" t="s">
        <v>222</v>
      </c>
      <c r="B191" s="276"/>
      <c r="C191" s="276"/>
      <c r="D191" s="276"/>
      <c r="E191" s="276"/>
      <c r="F191" s="276"/>
      <c r="G191" s="276"/>
      <c r="H191" s="276"/>
    </row>
    <row r="192" spans="1:13" customFormat="1" ht="12" customHeight="1" x14ac:dyDescent="0.35">
      <c r="A192" s="128"/>
      <c r="B192" s="128"/>
      <c r="C192" s="128"/>
      <c r="D192" s="128"/>
      <c r="E192" s="128"/>
      <c r="F192" s="128"/>
      <c r="G192" s="128"/>
      <c r="H192" s="128"/>
    </row>
    <row r="193" spans="1:10" s="197" customFormat="1" ht="21" customHeight="1" x14ac:dyDescent="0.35">
      <c r="A193" s="275" t="s">
        <v>223</v>
      </c>
      <c r="B193" s="275"/>
      <c r="C193" s="275"/>
      <c r="D193" s="275"/>
      <c r="E193" s="275"/>
      <c r="F193" s="275"/>
      <c r="G193" s="275"/>
      <c r="H193" s="275"/>
      <c r="J193" s="113" t="s">
        <v>97</v>
      </c>
    </row>
    <row r="194" spans="1:10" customFormat="1" ht="21" customHeight="1" x14ac:dyDescent="0.25">
      <c r="A194" s="82" t="s">
        <v>224</v>
      </c>
    </row>
    <row r="195" spans="1:10" customFormat="1" ht="12" customHeight="1" x14ac:dyDescent="0.25">
      <c r="B195" s="154"/>
      <c r="C195" s="154"/>
      <c r="D195" s="154"/>
      <c r="E195" s="154"/>
      <c r="F195" s="154"/>
      <c r="G195" s="154"/>
      <c r="H195" s="154"/>
      <c r="J195" s="82"/>
    </row>
    <row r="196" spans="1:10" customFormat="1" ht="21" customHeight="1" x14ac:dyDescent="0.3">
      <c r="A196" s="112" t="s">
        <v>225</v>
      </c>
      <c r="J196" s="114" t="s">
        <v>226</v>
      </c>
    </row>
    <row r="197" spans="1:10" customFormat="1" ht="21" customHeight="1" x14ac:dyDescent="0.25">
      <c r="A197" s="16" t="s">
        <v>227</v>
      </c>
      <c r="B197" s="14" t="str">
        <f>IF($C$5&gt;0,$C$5-3,"")</f>
        <v/>
      </c>
      <c r="C197" s="5" t="str">
        <f>IF($C$5&gt;0,$C$5-2,"")</f>
        <v/>
      </c>
      <c r="D197" s="5" t="str">
        <f>IF($C$5&gt;0,$C$5-1,"")</f>
        <v/>
      </c>
      <c r="E197" s="5" t="str">
        <f>IF($C$5&gt;0,$C$5,"")</f>
        <v/>
      </c>
      <c r="F197" s="5" t="str">
        <f>IF($C$5&gt;0,$C$5+1,"")</f>
        <v/>
      </c>
      <c r="G197" s="5" t="str">
        <f>IF($C$5&gt;0,$C$5+2,"")</f>
        <v/>
      </c>
      <c r="H197" s="5" t="str">
        <f>IF($C$5&gt;0,$C$5+3,"")</f>
        <v/>
      </c>
      <c r="J197" s="114" t="s">
        <v>228</v>
      </c>
    </row>
    <row r="198" spans="1:10" customFormat="1" ht="21" customHeight="1" x14ac:dyDescent="0.25">
      <c r="A198" s="15" t="s">
        <v>229</v>
      </c>
      <c r="B198" s="155"/>
      <c r="C198" s="116"/>
      <c r="D198" s="116"/>
      <c r="E198" s="116"/>
      <c r="F198" s="116"/>
      <c r="G198" s="116"/>
      <c r="H198" s="116"/>
      <c r="J198" s="82" t="s">
        <v>230</v>
      </c>
    </row>
    <row r="199" spans="1:10" customFormat="1" ht="21" customHeight="1" x14ac:dyDescent="0.25">
      <c r="A199" s="79" t="s">
        <v>231</v>
      </c>
      <c r="B199" s="154"/>
      <c r="C199" s="110"/>
      <c r="D199" s="110"/>
      <c r="E199" s="110"/>
      <c r="F199" s="154" t="s">
        <v>232</v>
      </c>
      <c r="G199" s="154"/>
      <c r="H199" s="154"/>
      <c r="J199" s="82" t="s">
        <v>233</v>
      </c>
    </row>
    <row r="200" spans="1:10" customFormat="1" ht="12" customHeight="1" x14ac:dyDescent="0.25">
      <c r="B200" s="19"/>
      <c r="C200" s="19"/>
      <c r="D200" s="38"/>
      <c r="E200" s="156"/>
      <c r="F200" s="156"/>
      <c r="G200" s="156"/>
      <c r="J200" s="82"/>
    </row>
    <row r="201" spans="1:10" customFormat="1" ht="21" customHeight="1" x14ac:dyDescent="0.25">
      <c r="A201" s="16" t="s">
        <v>234</v>
      </c>
      <c r="B201" s="14" t="s">
        <v>235</v>
      </c>
      <c r="C201" s="39" t="s">
        <v>55</v>
      </c>
      <c r="D201" s="39" t="s">
        <v>236</v>
      </c>
    </row>
    <row r="202" spans="1:10" customFormat="1" ht="21" customHeight="1" x14ac:dyDescent="0.25">
      <c r="A202" s="15" t="s">
        <v>237</v>
      </c>
      <c r="B202" s="157"/>
      <c r="C202" s="158"/>
      <c r="D202" s="158"/>
      <c r="J202" s="82" t="s">
        <v>238</v>
      </c>
    </row>
    <row r="203" spans="1:10" customFormat="1" ht="12" customHeight="1" x14ac:dyDescent="0.25">
      <c r="A203" s="117"/>
    </row>
    <row r="204" spans="1:10" customFormat="1" ht="21" customHeight="1" x14ac:dyDescent="0.25">
      <c r="A204" s="278" t="s">
        <v>239</v>
      </c>
      <c r="B204" s="278"/>
      <c r="E204" s="5" t="str">
        <f>IF($C$5&gt;0,$C$5-3,"")</f>
        <v/>
      </c>
      <c r="F204" s="5" t="str">
        <f>IF($C$5&gt;0,$C$5-2,"")</f>
        <v/>
      </c>
      <c r="G204" s="5" t="str">
        <f>IF($C$5&gt;0,$C$5-1,"")</f>
        <v/>
      </c>
      <c r="H204" s="5" t="str">
        <f>IF($C$5&gt;0,$C$5,"")</f>
        <v/>
      </c>
      <c r="J204" s="114" t="s">
        <v>228</v>
      </c>
    </row>
    <row r="205" spans="1:10" customFormat="1" ht="21" customHeight="1" x14ac:dyDescent="0.25">
      <c r="A205" s="81" t="s">
        <v>83</v>
      </c>
      <c r="B205" s="335" t="s">
        <v>240</v>
      </c>
      <c r="C205" s="336"/>
      <c r="D205" s="337"/>
      <c r="E205" s="80"/>
      <c r="F205" s="80"/>
      <c r="G205" s="80"/>
      <c r="H205" s="80"/>
      <c r="J205" s="82" t="s">
        <v>241</v>
      </c>
    </row>
    <row r="206" spans="1:10" customFormat="1" ht="21" customHeight="1" x14ac:dyDescent="0.25">
      <c r="A206" s="109" t="s">
        <v>83</v>
      </c>
      <c r="B206" s="335" t="s">
        <v>242</v>
      </c>
      <c r="C206" s="336"/>
      <c r="D206" s="337"/>
      <c r="E206" s="110"/>
      <c r="F206" s="110"/>
      <c r="G206" s="110"/>
      <c r="H206" s="110"/>
      <c r="J206" s="82" t="s">
        <v>243</v>
      </c>
    </row>
    <row r="207" spans="1:10" customFormat="1" ht="21" customHeight="1" x14ac:dyDescent="0.25">
      <c r="A207" s="109" t="s">
        <v>244</v>
      </c>
      <c r="B207" s="335" t="s">
        <v>245</v>
      </c>
      <c r="C207" s="336"/>
      <c r="D207" s="337"/>
      <c r="E207" s="110"/>
      <c r="F207" s="110"/>
      <c r="G207" s="110"/>
      <c r="H207" s="110"/>
      <c r="J207" s="82" t="s">
        <v>246</v>
      </c>
    </row>
    <row r="208" spans="1:10" customFormat="1" ht="21" customHeight="1" x14ac:dyDescent="0.25">
      <c r="A208" s="109" t="s">
        <v>247</v>
      </c>
      <c r="B208" s="335" t="s">
        <v>248</v>
      </c>
      <c r="C208" s="336"/>
      <c r="D208" s="337"/>
      <c r="E208" s="110"/>
      <c r="F208" s="110"/>
      <c r="G208" s="110"/>
      <c r="H208" s="110"/>
      <c r="J208" s="82" t="s">
        <v>249</v>
      </c>
    </row>
    <row r="209" spans="1:10" customFormat="1" ht="21" customHeight="1" x14ac:dyDescent="0.25">
      <c r="A209" s="109" t="s">
        <v>87</v>
      </c>
      <c r="B209" s="335" t="s">
        <v>240</v>
      </c>
      <c r="C209" s="336"/>
      <c r="D209" s="337"/>
      <c r="E209" s="110"/>
      <c r="F209" s="110"/>
      <c r="G209" s="110"/>
      <c r="H209" s="110"/>
      <c r="J209" s="82" t="s">
        <v>250</v>
      </c>
    </row>
    <row r="210" spans="1:10" customFormat="1" ht="12" customHeight="1" x14ac:dyDescent="0.25">
      <c r="A210" s="117"/>
      <c r="J210" s="82"/>
    </row>
    <row r="211" spans="1:10" customFormat="1" ht="21" customHeight="1" x14ac:dyDescent="0.25">
      <c r="C211" s="119"/>
      <c r="D211" s="119"/>
      <c r="E211" s="119"/>
    </row>
    <row r="212" spans="1:10" customFormat="1" ht="21" customHeight="1" x14ac:dyDescent="0.3">
      <c r="A212" s="112" t="s">
        <v>251</v>
      </c>
    </row>
    <row r="213" spans="1:10" customFormat="1" ht="21" customHeight="1" x14ac:dyDescent="0.25">
      <c r="A213" s="82" t="s">
        <v>252</v>
      </c>
    </row>
    <row r="214" spans="1:10" customFormat="1" ht="27.75" customHeight="1" x14ac:dyDescent="0.25">
      <c r="A214" s="16" t="s">
        <v>253</v>
      </c>
      <c r="B214" s="14" t="s">
        <v>254</v>
      </c>
      <c r="C214" s="70" t="s">
        <v>255</v>
      </c>
    </row>
    <row r="215" spans="1:10" customFormat="1" ht="21" customHeight="1" x14ac:dyDescent="0.25">
      <c r="A215" s="15" t="s">
        <v>256</v>
      </c>
      <c r="B215" s="159"/>
      <c r="C215" s="160"/>
      <c r="J215" s="82" t="s">
        <v>257</v>
      </c>
    </row>
    <row r="216" spans="1:10" customFormat="1" ht="21" customHeight="1" x14ac:dyDescent="0.25">
      <c r="A216" s="15" t="s">
        <v>258</v>
      </c>
      <c r="B216" s="160"/>
      <c r="C216" s="160"/>
      <c r="D216" s="5" t="str">
        <f>IF($C$5&gt;0,$C$5-2,"")</f>
        <v/>
      </c>
      <c r="E216" s="5" t="str">
        <f>IF($C$5&gt;0,$C$5-1,"")</f>
        <v/>
      </c>
      <c r="F216" s="5" t="str">
        <f>IF($C$5&gt;0,$C$5,"")</f>
        <v/>
      </c>
      <c r="J216" s="82" t="s">
        <v>257</v>
      </c>
    </row>
    <row r="217" spans="1:10" customFormat="1" ht="21" customHeight="1" x14ac:dyDescent="0.25">
      <c r="A217" s="79" t="s">
        <v>259</v>
      </c>
      <c r="B217" s="281" t="s">
        <v>260</v>
      </c>
      <c r="C217" s="282"/>
      <c r="D217" s="161" t="s">
        <v>261</v>
      </c>
      <c r="E217" s="161" t="s">
        <v>261</v>
      </c>
      <c r="F217" s="161" t="s">
        <v>261</v>
      </c>
      <c r="J217" s="82" t="s">
        <v>262</v>
      </c>
    </row>
    <row r="218" spans="1:10" customFormat="1" ht="21" customHeight="1" x14ac:dyDescent="0.25">
      <c r="B218" s="133"/>
      <c r="C218" s="133"/>
    </row>
    <row r="219" spans="1:10" customFormat="1" ht="21" customHeight="1" x14ac:dyDescent="0.25">
      <c r="A219" s="84" t="s">
        <v>263</v>
      </c>
      <c r="B219" s="280"/>
      <c r="C219" s="280"/>
      <c r="D219" s="280"/>
      <c r="E219" s="280"/>
      <c r="F219" s="280"/>
      <c r="G219" s="280"/>
      <c r="H219" s="280"/>
    </row>
    <row r="220" spans="1:10" customFormat="1" ht="21" customHeight="1" x14ac:dyDescent="0.25">
      <c r="A220" s="108" t="s">
        <v>116</v>
      </c>
      <c r="B220" s="92"/>
      <c r="C220" s="92"/>
      <c r="D220" s="92"/>
    </row>
    <row r="221" spans="1:10" customFormat="1" ht="21" customHeight="1" x14ac:dyDescent="0.25">
      <c r="A221" s="277"/>
      <c r="B221" s="277"/>
      <c r="C221" s="277"/>
      <c r="D221" s="277"/>
      <c r="E221" s="277"/>
      <c r="F221" s="277"/>
      <c r="G221" s="277"/>
      <c r="H221" s="277"/>
    </row>
    <row r="222" spans="1:10" customFormat="1" ht="21" customHeight="1" x14ac:dyDescent="0.25">
      <c r="A222" s="283"/>
      <c r="B222" s="284"/>
      <c r="C222" s="284"/>
      <c r="D222" s="284"/>
      <c r="E222" s="284"/>
      <c r="F222" s="284"/>
      <c r="G222" s="284"/>
      <c r="H222" s="284"/>
    </row>
    <row r="223" spans="1:10" customFormat="1" ht="21" customHeight="1" x14ac:dyDescent="0.25">
      <c r="A223" s="283"/>
      <c r="B223" s="284"/>
      <c r="C223" s="284"/>
      <c r="D223" s="284"/>
      <c r="E223" s="284"/>
      <c r="F223" s="284"/>
      <c r="G223" s="284"/>
      <c r="H223" s="284"/>
    </row>
    <row r="224" spans="1:10" customFormat="1" ht="21" customHeight="1" x14ac:dyDescent="0.25">
      <c r="A224" s="283"/>
      <c r="B224" s="284"/>
      <c r="C224" s="284"/>
      <c r="D224" s="284"/>
      <c r="E224" s="284"/>
      <c r="F224" s="284"/>
      <c r="G224" s="284"/>
      <c r="H224" s="284"/>
    </row>
    <row r="225" spans="1:10" customFormat="1" ht="21" customHeight="1" x14ac:dyDescent="0.25">
      <c r="B225" s="162"/>
    </row>
    <row r="226" spans="1:10" s="197" customFormat="1" ht="21" customHeight="1" x14ac:dyDescent="0.35">
      <c r="A226" s="94" t="s">
        <v>264</v>
      </c>
    </row>
    <row r="227" spans="1:10" customFormat="1" ht="30.75" customHeight="1" x14ac:dyDescent="0.25">
      <c r="A227" s="16"/>
      <c r="B227" s="14" t="s">
        <v>254</v>
      </c>
      <c r="C227" s="70" t="s">
        <v>255</v>
      </c>
    </row>
    <row r="228" spans="1:10" customFormat="1" ht="21" customHeight="1" x14ac:dyDescent="0.25">
      <c r="A228" s="15" t="s">
        <v>265</v>
      </c>
      <c r="B228" s="163"/>
      <c r="C228" s="103"/>
      <c r="D228" s="84"/>
      <c r="J228" s="82" t="s">
        <v>266</v>
      </c>
    </row>
    <row r="229" spans="1:10" customFormat="1" ht="21" customHeight="1" x14ac:dyDescent="0.25">
      <c r="A229" s="117" t="s">
        <v>267</v>
      </c>
    </row>
    <row r="230" spans="1:10" customFormat="1" ht="21" customHeight="1" x14ac:dyDescent="0.25">
      <c r="A230" s="283"/>
      <c r="B230" s="284"/>
      <c r="C230" s="284"/>
      <c r="D230" s="284"/>
      <c r="E230" s="284"/>
      <c r="F230" s="284"/>
      <c r="G230" s="284"/>
      <c r="H230" s="284"/>
    </row>
    <row r="231" spans="1:10" customFormat="1" ht="21" customHeight="1" x14ac:dyDescent="0.25">
      <c r="A231" s="283"/>
      <c r="B231" s="284"/>
      <c r="C231" s="284"/>
      <c r="D231" s="284"/>
      <c r="E231" s="284"/>
      <c r="F231" s="284"/>
      <c r="G231" s="284"/>
      <c r="H231" s="284"/>
    </row>
    <row r="232" spans="1:10" customFormat="1" ht="21" customHeight="1" x14ac:dyDescent="0.25"/>
    <row r="233" spans="1:10" customFormat="1" ht="21" customHeight="1" x14ac:dyDescent="0.35">
      <c r="A233" s="276" t="s">
        <v>268</v>
      </c>
      <c r="B233" s="276"/>
      <c r="C233" s="276"/>
      <c r="D233" s="276"/>
      <c r="E233" s="276"/>
      <c r="F233" s="276"/>
      <c r="G233" s="276"/>
      <c r="H233" s="276"/>
    </row>
    <row r="234" spans="1:10" customFormat="1" ht="18" customHeight="1" x14ac:dyDescent="0.25">
      <c r="B234" s="133"/>
      <c r="C234" s="133"/>
      <c r="D234" s="133"/>
    </row>
    <row r="235" spans="1:10" customFormat="1" ht="21" customHeight="1" x14ac:dyDescent="0.25">
      <c r="A235" s="84"/>
    </row>
    <row r="236" spans="1:10" s="197" customFormat="1" ht="21" customHeight="1" x14ac:dyDescent="0.35">
      <c r="A236" s="94" t="s">
        <v>269</v>
      </c>
    </row>
    <row r="237" spans="1:10" customFormat="1" ht="21" customHeight="1" x14ac:dyDescent="0.25">
      <c r="A237" s="84" t="s">
        <v>270</v>
      </c>
      <c r="J237" s="113" t="s">
        <v>271</v>
      </c>
    </row>
    <row r="238" spans="1:10" customFormat="1" ht="21" customHeight="1" x14ac:dyDescent="0.25">
      <c r="A238" s="16" t="s">
        <v>100</v>
      </c>
      <c r="B238" s="14" t="str">
        <f>IF($C$5&gt;0,$C$5-3,"")</f>
        <v/>
      </c>
      <c r="C238" s="5" t="str">
        <f>IF($C$5&gt;0,$C$5-2,"")</f>
        <v/>
      </c>
      <c r="D238" s="5" t="str">
        <f>IF($C$5&gt;0,$C$5-1,"")</f>
        <v/>
      </c>
    </row>
    <row r="239" spans="1:10" customFormat="1" ht="21" customHeight="1" x14ac:dyDescent="0.25">
      <c r="A239" s="15" t="s">
        <v>272</v>
      </c>
      <c r="B239" s="164">
        <f>SourceData!B53</f>
        <v>0</v>
      </c>
      <c r="C239" s="164">
        <f>SourceData!C53</f>
        <v>0</v>
      </c>
      <c r="D239" s="164">
        <f>SourceData!D53</f>
        <v>0</v>
      </c>
      <c r="E239" s="165" t="str">
        <f t="shared" ref="E239:E244" si="2">IF((SUM(B239:D239)&gt;0),AVERAGE(B239:D239),"")</f>
        <v/>
      </c>
      <c r="J239" s="82" t="s">
        <v>273</v>
      </c>
    </row>
    <row r="240" spans="1:10" customFormat="1" ht="21" customHeight="1" x14ac:dyDescent="0.25">
      <c r="A240" s="15" t="s">
        <v>274</v>
      </c>
      <c r="B240" s="164">
        <f>SourceData!B54</f>
        <v>0</v>
      </c>
      <c r="C240" s="164">
        <f>SourceData!C54</f>
        <v>0</v>
      </c>
      <c r="D240" s="164">
        <f>SourceData!D54</f>
        <v>0</v>
      </c>
      <c r="E240" s="165" t="str">
        <f t="shared" si="2"/>
        <v/>
      </c>
      <c r="J240" s="82" t="s">
        <v>275</v>
      </c>
    </row>
    <row r="241" spans="1:10" customFormat="1" ht="21" customHeight="1" x14ac:dyDescent="0.25">
      <c r="A241" s="15" t="s">
        <v>276</v>
      </c>
      <c r="B241" s="164">
        <f>SourceData!B55</f>
        <v>0</v>
      </c>
      <c r="C241" s="164">
        <f>SourceData!C55</f>
        <v>0</v>
      </c>
      <c r="D241" s="164">
        <f>SourceData!D55</f>
        <v>0</v>
      </c>
      <c r="E241" s="165" t="str">
        <f t="shared" si="2"/>
        <v/>
      </c>
      <c r="J241" s="82" t="s">
        <v>277</v>
      </c>
    </row>
    <row r="242" spans="1:10" customFormat="1" ht="21" customHeight="1" x14ac:dyDescent="0.25">
      <c r="A242" s="15" t="s">
        <v>278</v>
      </c>
      <c r="B242" s="164">
        <f>SourceData!B56</f>
        <v>0</v>
      </c>
      <c r="C242" s="164">
        <f>SourceData!C56</f>
        <v>0</v>
      </c>
      <c r="D242" s="164">
        <f>SourceData!D56</f>
        <v>0</v>
      </c>
      <c r="E242" s="165" t="str">
        <f t="shared" si="2"/>
        <v/>
      </c>
      <c r="J242" s="82" t="s">
        <v>279</v>
      </c>
    </row>
    <row r="243" spans="1:10" customFormat="1" ht="21" customHeight="1" x14ac:dyDescent="0.25">
      <c r="A243" s="15" t="s">
        <v>280</v>
      </c>
      <c r="B243" s="164">
        <f>SourceData!B57</f>
        <v>0</v>
      </c>
      <c r="C243" s="164">
        <f>SourceData!C57</f>
        <v>0</v>
      </c>
      <c r="D243" s="164">
        <f>SourceData!D57</f>
        <v>0</v>
      </c>
      <c r="E243" s="165" t="str">
        <f t="shared" si="2"/>
        <v/>
      </c>
      <c r="J243" s="82"/>
    </row>
    <row r="244" spans="1:10" customFormat="1" ht="21" customHeight="1" x14ac:dyDescent="0.25">
      <c r="A244" s="15" t="s">
        <v>281</v>
      </c>
      <c r="B244" s="29" t="str">
        <f>IF(B240+B241+B242+B243&gt;0,SUM(B240:B243),"")</f>
        <v/>
      </c>
      <c r="C244" s="29" t="str">
        <f>IF(C240+C241+C242+C243&gt;0,SUM(C240:C243),"")</f>
        <v/>
      </c>
      <c r="D244" s="29" t="str">
        <f>IF(D240+D241+D242+D243&gt;0,SUM(D240:D243),"")</f>
        <v/>
      </c>
      <c r="E244" s="165" t="str">
        <f t="shared" si="2"/>
        <v/>
      </c>
      <c r="J244" s="82" t="s">
        <v>282</v>
      </c>
    </row>
    <row r="245" spans="1:10" s="197" customFormat="1" ht="21" customHeight="1" x14ac:dyDescent="0.35">
      <c r="A245" s="94" t="s">
        <v>283</v>
      </c>
      <c r="B245" s="166"/>
      <c r="C245" s="166"/>
      <c r="D245" s="166"/>
    </row>
    <row r="246" spans="1:10" customFormat="1" ht="21" customHeight="1" x14ac:dyDescent="0.25">
      <c r="A246" s="16" t="s">
        <v>100</v>
      </c>
      <c r="B246" s="14" t="str">
        <f>IF($C$5&gt;0,$C$5-3,"")</f>
        <v/>
      </c>
      <c r="C246" s="5" t="str">
        <f>IF($C$5&gt;0,$C$5-2,"")</f>
        <v/>
      </c>
      <c r="D246" s="5" t="str">
        <f>IF($C$5&gt;0,$C$5-1,"")</f>
        <v/>
      </c>
    </row>
    <row r="247" spans="1:10" customFormat="1" ht="21" customHeight="1" x14ac:dyDescent="0.25">
      <c r="A247" s="15" t="s">
        <v>101</v>
      </c>
      <c r="B247" s="124"/>
      <c r="C247" s="106"/>
      <c r="D247" s="106"/>
      <c r="E247" s="165" t="str">
        <f>IF((SUM(B247:D247)&gt;0),AVERAGE(B247:D247),"")</f>
        <v/>
      </c>
      <c r="J247" s="82" t="s">
        <v>284</v>
      </c>
    </row>
    <row r="248" spans="1:10" customFormat="1" ht="21" customHeight="1" x14ac:dyDescent="0.25">
      <c r="A248" s="15" t="s">
        <v>159</v>
      </c>
      <c r="B248" s="124"/>
      <c r="C248" s="106"/>
      <c r="D248" s="106"/>
      <c r="E248" s="165" t="str">
        <f>IF((SUM(B248:D248)&gt;0),AVERAGE(B248:D248),"")</f>
        <v/>
      </c>
      <c r="J248" s="82" t="s">
        <v>284</v>
      </c>
    </row>
    <row r="249" spans="1:10" customFormat="1" ht="21" customHeight="1" x14ac:dyDescent="0.25">
      <c r="A249" s="15" t="s">
        <v>104</v>
      </c>
      <c r="B249" s="124"/>
      <c r="C249" s="106"/>
      <c r="D249" s="106"/>
      <c r="E249" s="165" t="str">
        <f>IF((SUM(B249:D249)&gt;0),AVERAGE(B249:D249),"")</f>
        <v/>
      </c>
      <c r="J249" s="82" t="s">
        <v>284</v>
      </c>
    </row>
    <row r="250" spans="1:10" customFormat="1" ht="21" customHeight="1" x14ac:dyDescent="0.25">
      <c r="A250" s="15" t="s">
        <v>285</v>
      </c>
      <c r="B250" s="124"/>
      <c r="C250" s="106"/>
      <c r="D250" s="106"/>
      <c r="E250" s="165" t="str">
        <f>IF((SUM(B250:D250)&gt;0),AVERAGE(B250:D250),"")</f>
        <v/>
      </c>
      <c r="J250" s="82"/>
    </row>
    <row r="251" spans="1:10" customFormat="1" ht="21" customHeight="1" x14ac:dyDescent="0.25">
      <c r="A251" s="15" t="s">
        <v>178</v>
      </c>
      <c r="B251" s="29" t="str">
        <f>IF(B247+B248+B249+B250&gt;0,SUM(B247:B250),"")</f>
        <v/>
      </c>
      <c r="C251" s="29" t="str">
        <f>IF(C247+C248+C249+C250&gt;0,SUM(C247:C250),"")</f>
        <v/>
      </c>
      <c r="D251" s="29" t="str">
        <f>IF(D247+D248+D249+D250&gt;0,SUM(D247:D250),"")</f>
        <v/>
      </c>
      <c r="E251" s="165" t="str">
        <f>IF((SUM(B251:D251)&gt;0),AVERAGE(B251:D251),"")</f>
        <v/>
      </c>
      <c r="J251" s="82" t="s">
        <v>286</v>
      </c>
    </row>
    <row r="252" spans="1:10" customFormat="1" ht="21" customHeight="1" x14ac:dyDescent="0.25">
      <c r="B252" s="119"/>
      <c r="C252" s="119"/>
      <c r="D252" s="119"/>
    </row>
    <row r="253" spans="1:10" s="197" customFormat="1" ht="21" customHeight="1" x14ac:dyDescent="0.35">
      <c r="A253" s="94" t="s">
        <v>287</v>
      </c>
      <c r="J253" s="167"/>
    </row>
    <row r="254" spans="1:10" customFormat="1" ht="21" customHeight="1" x14ac:dyDescent="0.25">
      <c r="A254" s="84" t="s">
        <v>288</v>
      </c>
    </row>
    <row r="255" spans="1:10" customFormat="1" ht="45" customHeight="1" x14ac:dyDescent="0.25">
      <c r="A255" s="7" t="s">
        <v>289</v>
      </c>
      <c r="B255" s="7" t="s">
        <v>290</v>
      </c>
      <c r="C255" s="7" t="s">
        <v>291</v>
      </c>
      <c r="D255" s="40" t="s">
        <v>292</v>
      </c>
      <c r="E255" s="40" t="s">
        <v>293</v>
      </c>
      <c r="F255" s="7" t="s">
        <v>294</v>
      </c>
      <c r="G255" s="40" t="s">
        <v>295</v>
      </c>
      <c r="H255" s="98"/>
    </row>
    <row r="256" spans="1:10" customFormat="1" ht="21" customHeight="1" x14ac:dyDescent="0.25">
      <c r="A256" s="168"/>
      <c r="B256" s="110"/>
      <c r="C256" s="106"/>
      <c r="D256" s="41" t="str">
        <f>IF(C256&gt;0,(B256*C256*0.18),"")</f>
        <v/>
      </c>
      <c r="E256" s="11" t="str">
        <f>IF(B256&gt;0,(B256*C256*0.82),"")</f>
        <v/>
      </c>
      <c r="F256" s="11" t="str">
        <f>IF(B256&gt;0,(B256*C256),"")</f>
        <v/>
      </c>
      <c r="G256" s="20" t="str">
        <f>IF(B256&gt;0,(F256/C8*1000),"")</f>
        <v/>
      </c>
      <c r="J256" s="82" t="s">
        <v>296</v>
      </c>
    </row>
    <row r="257" spans="1:10" customFormat="1" ht="21" customHeight="1" x14ac:dyDescent="0.25">
      <c r="A257" s="168"/>
      <c r="B257" s="110"/>
      <c r="C257" s="106"/>
      <c r="D257" s="41" t="str">
        <f>IF(C257&gt;0,(B257*C257*0.18),"")</f>
        <v/>
      </c>
      <c r="E257" s="11" t="str">
        <f>IF(B257&gt;0,(B257*C257*0.82),"")</f>
        <v/>
      </c>
      <c r="F257" s="11" t="str">
        <f>IF(B257&gt;0,(B257*C257),"")</f>
        <v/>
      </c>
      <c r="G257" s="20" t="str">
        <f>IF(B257&gt;0,(F257/C8*1000),"")</f>
        <v/>
      </c>
      <c r="J257" s="82" t="s">
        <v>296</v>
      </c>
    </row>
    <row r="258" spans="1:10" customFormat="1" ht="21" customHeight="1" x14ac:dyDescent="0.25">
      <c r="A258" s="168"/>
      <c r="B258" s="110"/>
      <c r="C258" s="106"/>
      <c r="D258" s="41" t="str">
        <f>IF(C258&gt;0,(B258*C258*0.18),"")</f>
        <v/>
      </c>
      <c r="E258" s="11" t="str">
        <f>IF(B258&gt;0,(B258*C258*0.82),"")</f>
        <v/>
      </c>
      <c r="F258" s="11" t="str">
        <f>IF(B258&gt;0,(B258*C258),"")</f>
        <v/>
      </c>
      <c r="G258" s="20" t="str">
        <f>IF(B258&gt;0,(F258/C8*1000),"")</f>
        <v/>
      </c>
      <c r="J258" s="82" t="s">
        <v>296</v>
      </c>
    </row>
    <row r="259" spans="1:10" customFormat="1" ht="21" customHeight="1" x14ac:dyDescent="0.25">
      <c r="A259" s="168"/>
      <c r="B259" s="110"/>
      <c r="C259" s="106"/>
      <c r="D259" s="41" t="str">
        <f>IF(C259&gt;0,(B259*C259*0.18),"")</f>
        <v/>
      </c>
      <c r="E259" s="11" t="str">
        <f>IF(B259&gt;0,(B259*C259*0.82),"")</f>
        <v/>
      </c>
      <c r="F259" s="11" t="str">
        <f>IF(B259&gt;0,(B259*C259),"")</f>
        <v/>
      </c>
      <c r="G259" s="20" t="str">
        <f>IF(B259&gt;0,(F259/C8*1000),"")</f>
        <v/>
      </c>
      <c r="J259" s="82" t="s">
        <v>296</v>
      </c>
    </row>
    <row r="260" spans="1:10" customFormat="1" ht="21" customHeight="1" x14ac:dyDescent="0.25">
      <c r="A260" s="168"/>
      <c r="B260" s="110"/>
      <c r="C260" s="106"/>
      <c r="D260" s="41" t="str">
        <f>IF(C260&gt;0,(B260*C260*0.18),"")</f>
        <v/>
      </c>
      <c r="E260" s="11" t="str">
        <f>IF(B260&gt;0,(B260*C260*0.82),"")</f>
        <v/>
      </c>
      <c r="F260" s="11" t="str">
        <f>IF(B260&gt;0,(B260*C260),"")</f>
        <v/>
      </c>
      <c r="G260" s="20" t="str">
        <f>IF(B260&gt;0,(F260/C8*1000),"")</f>
        <v/>
      </c>
      <c r="J260" s="82" t="s">
        <v>296</v>
      </c>
    </row>
    <row r="261" spans="1:10" customFormat="1" ht="21" customHeight="1" x14ac:dyDescent="0.25">
      <c r="A261" s="42"/>
      <c r="B261" s="43"/>
      <c r="C261" s="30" t="s">
        <v>297</v>
      </c>
      <c r="D261" s="11" t="str">
        <f>IF(B256+B257+B258+B259+B260&gt;0,SUM(D256:D260),"")</f>
        <v/>
      </c>
      <c r="E261" s="11" t="str">
        <f>IF(B256+B257+B258+B259+B260&gt;0,SUM(E256:E260),"")</f>
        <v/>
      </c>
      <c r="F261" s="11" t="str">
        <f>IF(B256+B257+B258+B259+B260&gt;0,SUM(F256:F260),"")</f>
        <v/>
      </c>
      <c r="G261" s="20" t="str">
        <f>IF(B256+B257+B258+B259+B260&gt;0,SUM(G256:G260),"")</f>
        <v/>
      </c>
      <c r="J261" s="82" t="s">
        <v>298</v>
      </c>
    </row>
    <row r="262" spans="1:10" customFormat="1" ht="21" customHeight="1" x14ac:dyDescent="0.25">
      <c r="C262" s="133"/>
      <c r="D262" s="169"/>
    </row>
    <row r="263" spans="1:10" customFormat="1" ht="45" customHeight="1" x14ac:dyDescent="0.25">
      <c r="A263" s="7" t="s">
        <v>299</v>
      </c>
      <c r="B263" s="7" t="s">
        <v>300</v>
      </c>
      <c r="C263" s="7" t="s">
        <v>301</v>
      </c>
      <c r="D263" s="40" t="s">
        <v>292</v>
      </c>
      <c r="E263" s="40" t="s">
        <v>293</v>
      </c>
      <c r="F263" s="7" t="s">
        <v>302</v>
      </c>
      <c r="G263" s="40" t="s">
        <v>295</v>
      </c>
    </row>
    <row r="264" spans="1:10" customFormat="1" ht="21" customHeight="1" x14ac:dyDescent="0.25">
      <c r="A264" s="134"/>
      <c r="B264" s="11" t="str">
        <f>IF(A264&gt;0,(A264*C8/100000),"")</f>
        <v/>
      </c>
      <c r="C264" s="170"/>
      <c r="D264" s="11" t="str">
        <f>IF(C264&gt;0,(0.07*F264),"")</f>
        <v/>
      </c>
      <c r="E264" s="11" t="str">
        <f>IF(C264&gt;0,(F264*0.93),"")</f>
        <v/>
      </c>
      <c r="F264" s="11" t="str">
        <f>IF(C264&gt;0,(A264*(C8/100000)*0.5*C264),"")</f>
        <v/>
      </c>
      <c r="G264" s="20" t="str">
        <f>IF(C264&gt;0,F264/C8*1000,"")</f>
        <v/>
      </c>
      <c r="J264" s="82" t="s">
        <v>303</v>
      </c>
    </row>
    <row r="265" spans="1:10" customFormat="1" ht="21" customHeight="1" x14ac:dyDescent="0.25">
      <c r="C265" s="133"/>
      <c r="D265" s="169"/>
    </row>
    <row r="266" spans="1:10" customFormat="1" ht="21" customHeight="1" x14ac:dyDescent="0.25">
      <c r="C266" s="8" t="s">
        <v>304</v>
      </c>
      <c r="D266" s="11" t="str">
        <f>IF(C256+C257+C258+C259+C260+C264&gt;0,SUM(D261:D264),"")</f>
        <v/>
      </c>
      <c r="E266" s="11" t="str">
        <f>IF(C256+C257+C258+C259+C260+C264&gt;0,SUM(E261:E264),"")</f>
        <v/>
      </c>
      <c r="F266" s="11" t="str">
        <f>IF(C256+C257+C258+C259+C260+C264&gt;0,SUM(F261:F264),"")</f>
        <v/>
      </c>
      <c r="G266" s="20" t="str">
        <f>IF(C256+C257+C258+C259+C260+C264&gt;0,SUM(G261:G264),"")</f>
        <v/>
      </c>
      <c r="J266" s="82" t="s">
        <v>305</v>
      </c>
    </row>
    <row r="267" spans="1:10" customFormat="1" ht="21" customHeight="1" x14ac:dyDescent="0.25">
      <c r="A267" s="84" t="s">
        <v>306</v>
      </c>
      <c r="C267" s="133"/>
      <c r="D267" s="169"/>
    </row>
    <row r="268" spans="1:10" customFormat="1" ht="21" customHeight="1" x14ac:dyDescent="0.25">
      <c r="A268" s="84" t="s">
        <v>307</v>
      </c>
      <c r="C268" s="133"/>
      <c r="D268" s="169"/>
    </row>
    <row r="269" spans="1:10" customFormat="1" ht="21" customHeight="1" x14ac:dyDescent="0.25">
      <c r="A269" s="84" t="s">
        <v>308</v>
      </c>
    </row>
    <row r="270" spans="1:10" customFormat="1" ht="21" customHeight="1" x14ac:dyDescent="0.25">
      <c r="A270" s="84" t="s">
        <v>309</v>
      </c>
    </row>
    <row r="271" spans="1:10" customFormat="1" ht="21" customHeight="1" x14ac:dyDescent="0.25">
      <c r="A271" s="84"/>
    </row>
    <row r="272" spans="1:10" customFormat="1" ht="21" customHeight="1" x14ac:dyDescent="0.25">
      <c r="A272" s="84"/>
    </row>
    <row r="273" spans="1:10" customFormat="1" ht="21" customHeight="1" x14ac:dyDescent="0.35">
      <c r="A273" s="329" t="s">
        <v>310</v>
      </c>
      <c r="B273" s="329"/>
      <c r="C273" s="329"/>
      <c r="D273" s="329"/>
      <c r="E273" s="329"/>
      <c r="F273" s="329"/>
      <c r="G273" s="329"/>
      <c r="H273" s="329"/>
    </row>
    <row r="274" spans="1:10" customFormat="1" ht="21" customHeight="1" x14ac:dyDescent="0.25">
      <c r="A274" s="84"/>
    </row>
    <row r="275" spans="1:10" customFormat="1" ht="21" customHeight="1" x14ac:dyDescent="0.25">
      <c r="A275" s="278"/>
      <c r="B275" s="279"/>
      <c r="C275" s="17" t="s">
        <v>311</v>
      </c>
      <c r="D275" s="10" t="s">
        <v>312</v>
      </c>
      <c r="E275" s="10" t="s">
        <v>313</v>
      </c>
      <c r="F275" s="274" t="s">
        <v>314</v>
      </c>
      <c r="G275" s="274"/>
      <c r="H275" s="274"/>
      <c r="J275" s="171" t="s">
        <v>315</v>
      </c>
    </row>
    <row r="276" spans="1:10" customFormat="1" ht="21" customHeight="1" x14ac:dyDescent="0.25">
      <c r="A276" s="301" t="s">
        <v>316</v>
      </c>
      <c r="B276" s="302"/>
      <c r="C276" s="23" t="str">
        <f>IF(B53&gt;0, B53, "")</f>
        <v/>
      </c>
      <c r="D276" s="25" t="str">
        <f>IF(F147&gt;0, F147, "")</f>
        <v/>
      </c>
      <c r="E276" s="161" t="s">
        <v>261</v>
      </c>
      <c r="F276" s="325"/>
      <c r="G276" s="325"/>
      <c r="H276" s="325"/>
      <c r="J276" s="82" t="s">
        <v>317</v>
      </c>
    </row>
    <row r="277" spans="1:10" customFormat="1" ht="21" customHeight="1" x14ac:dyDescent="0.25">
      <c r="A277" s="301" t="s">
        <v>318</v>
      </c>
      <c r="B277" s="302"/>
      <c r="C277" s="24" t="str">
        <f>IF(B53&gt;0, C276*C8/1000, "")</f>
        <v/>
      </c>
      <c r="D277" s="24" t="str">
        <f>IF(F147&gt;0, D276*C8/1000, "")</f>
        <v/>
      </c>
      <c r="E277" s="161" t="s">
        <v>261</v>
      </c>
      <c r="F277" s="326"/>
      <c r="G277" s="327"/>
      <c r="H277" s="328"/>
      <c r="J277" s="82" t="s">
        <v>319</v>
      </c>
    </row>
    <row r="278" spans="1:10" customFormat="1" ht="21" customHeight="1" x14ac:dyDescent="0.25">
      <c r="A278" s="301" t="s">
        <v>320</v>
      </c>
      <c r="B278" s="302"/>
      <c r="C278" s="30" t="str">
        <f>IF(B57&gt;0, B57, "")</f>
        <v/>
      </c>
      <c r="D278" s="30" t="str">
        <f>IF(C100+D100+E100&gt;0, AVERAGE(C100:E100), "")</f>
        <v/>
      </c>
      <c r="E278" s="161" t="s">
        <v>261</v>
      </c>
      <c r="F278" s="325"/>
      <c r="G278" s="325"/>
      <c r="H278" s="325"/>
      <c r="J278" s="82" t="s">
        <v>321</v>
      </c>
    </row>
    <row r="279" spans="1:10" customFormat="1" ht="21" customHeight="1" x14ac:dyDescent="0.25">
      <c r="A279" s="301" t="s">
        <v>322</v>
      </c>
      <c r="B279" s="302"/>
      <c r="C279" s="36" t="str">
        <f>IF(B58&gt;0, B58, "")</f>
        <v/>
      </c>
      <c r="D279" s="44" t="str">
        <f>IF(C99+D99+E99&gt;0, AVERAGE(C99:E99), "")</f>
        <v/>
      </c>
      <c r="E279" s="161" t="s">
        <v>261</v>
      </c>
      <c r="F279" s="325"/>
      <c r="G279" s="325"/>
      <c r="H279" s="325"/>
      <c r="J279" s="82" t="s">
        <v>321</v>
      </c>
    </row>
    <row r="280" spans="1:10" customFormat="1" ht="21" customHeight="1" x14ac:dyDescent="0.25">
      <c r="A280" s="301" t="s">
        <v>323</v>
      </c>
      <c r="B280" s="302"/>
      <c r="C280" s="30" t="str">
        <f>IF(B59&gt;0, B59, "")</f>
        <v/>
      </c>
      <c r="D280" s="30" t="str">
        <f>IF(B81+C81+D81&gt;0, AVERAGE(B89:D89), "")</f>
        <v/>
      </c>
      <c r="E280" s="161" t="s">
        <v>261</v>
      </c>
      <c r="F280" s="325"/>
      <c r="G280" s="325"/>
      <c r="H280" s="325"/>
      <c r="J280" s="82" t="s">
        <v>321</v>
      </c>
    </row>
    <row r="281" spans="1:10" customFormat="1" ht="21" customHeight="1" x14ac:dyDescent="0.25">
      <c r="A281" s="301" t="s">
        <v>78</v>
      </c>
      <c r="B281" s="302"/>
      <c r="C281" s="29" t="str">
        <f>IF(B60&gt;0, B60, "")</f>
        <v/>
      </c>
      <c r="D281" s="11" t="str">
        <f>IF(D127+E127+F127&gt;0,AVERAGE(D127:F127), "")</f>
        <v/>
      </c>
      <c r="E281" s="161" t="s">
        <v>261</v>
      </c>
      <c r="F281" s="325"/>
      <c r="G281" s="325"/>
      <c r="H281" s="325"/>
      <c r="J281" s="82" t="s">
        <v>321</v>
      </c>
    </row>
    <row r="282" spans="1:10" customFormat="1" ht="21" customHeight="1" x14ac:dyDescent="0.25">
      <c r="A282" s="301" t="s">
        <v>324</v>
      </c>
      <c r="B282" s="302"/>
      <c r="C282" s="30" t="str">
        <f>IF(F67&gt;0, F67, "")</f>
        <v/>
      </c>
      <c r="D282" s="30" t="str">
        <f>IF(SUM(E205:H205)&gt;0, AVERAGE(E205:H205), "")</f>
        <v/>
      </c>
      <c r="E282" s="172" t="s">
        <v>261</v>
      </c>
      <c r="F282" s="325"/>
      <c r="G282" s="325"/>
      <c r="H282" s="325"/>
      <c r="J282" s="82" t="s">
        <v>325</v>
      </c>
    </row>
    <row r="283" spans="1:10" customFormat="1" ht="21" customHeight="1" x14ac:dyDescent="0.25">
      <c r="A283" s="301" t="str">
        <f>B208</f>
        <v>Andel ytor med gynnsam konkurrensstatus</v>
      </c>
      <c r="B283" s="302"/>
      <c r="C283" s="173"/>
      <c r="D283" s="30" t="str">
        <f>IF(SUM(E208:H208)&gt;0, AVERAGE(E208:H208), "")</f>
        <v/>
      </c>
      <c r="E283" s="161" t="s">
        <v>261</v>
      </c>
      <c r="F283" s="325"/>
      <c r="G283" s="325"/>
      <c r="H283" s="325"/>
      <c r="J283" s="82" t="s">
        <v>326</v>
      </c>
    </row>
    <row r="284" spans="1:10" customFormat="1" ht="21" customHeight="1" x14ac:dyDescent="0.25">
      <c r="A284" s="301" t="s">
        <v>327</v>
      </c>
      <c r="B284" s="302"/>
      <c r="C284" s="173"/>
      <c r="D284" s="174"/>
      <c r="E284" s="172" t="s">
        <v>261</v>
      </c>
      <c r="F284" s="325"/>
      <c r="G284" s="325"/>
      <c r="H284" s="325"/>
      <c r="J284" s="82" t="s">
        <v>328</v>
      </c>
    </row>
    <row r="285" spans="1:10" customFormat="1" ht="21" customHeight="1" x14ac:dyDescent="0.25">
      <c r="A285" s="301" t="s">
        <v>329</v>
      </c>
      <c r="B285" s="302"/>
      <c r="C285" s="173"/>
      <c r="D285" s="26" t="str">
        <f>IF(D239&gt;0, D239, "")</f>
        <v/>
      </c>
      <c r="E285" s="161" t="s">
        <v>261</v>
      </c>
      <c r="F285" s="325"/>
      <c r="G285" s="325"/>
      <c r="H285" s="325"/>
      <c r="J285" s="82" t="s">
        <v>330</v>
      </c>
    </row>
    <row r="286" spans="1:10" customFormat="1" ht="21" customHeight="1" x14ac:dyDescent="0.25">
      <c r="A286" s="301" t="s">
        <v>331</v>
      </c>
      <c r="B286" s="302"/>
      <c r="C286" s="173"/>
      <c r="D286" s="26" t="str">
        <f>IF(D251&gt;0, D251, "")</f>
        <v/>
      </c>
      <c r="E286" s="161" t="s">
        <v>261</v>
      </c>
      <c r="F286" s="325"/>
      <c r="G286" s="325"/>
      <c r="H286" s="325"/>
      <c r="J286" s="82" t="s">
        <v>330</v>
      </c>
    </row>
    <row r="287" spans="1:10" customFormat="1" ht="21" customHeight="1" x14ac:dyDescent="0.25">
      <c r="A287" s="301" t="s">
        <v>332</v>
      </c>
      <c r="B287" s="302"/>
      <c r="C287" s="173"/>
      <c r="D287" s="26" t="str">
        <f>IF(F266&gt;0, F266, "")</f>
        <v/>
      </c>
      <c r="E287" s="161" t="s">
        <v>261</v>
      </c>
      <c r="F287" s="325"/>
      <c r="G287" s="325"/>
      <c r="H287" s="325"/>
      <c r="J287" s="82" t="s">
        <v>330</v>
      </c>
    </row>
    <row r="288" spans="1:10" customFormat="1" ht="21" customHeight="1" x14ac:dyDescent="0.25">
      <c r="A288" s="84"/>
    </row>
    <row r="289" spans="1:10" customFormat="1" ht="21" customHeight="1" x14ac:dyDescent="0.25"/>
    <row r="290" spans="1:10" customFormat="1" ht="21" customHeight="1" x14ac:dyDescent="0.35">
      <c r="A290" s="303" t="s">
        <v>333</v>
      </c>
      <c r="B290" s="303"/>
      <c r="C290" s="303"/>
      <c r="D290" s="303"/>
      <c r="E290" s="303"/>
      <c r="F290" s="303"/>
      <c r="G290" s="303"/>
      <c r="H290" s="303"/>
    </row>
    <row r="291" spans="1:10" customFormat="1" ht="21" customHeight="1" x14ac:dyDescent="0.3">
      <c r="A291" s="96"/>
      <c r="B291" s="96"/>
      <c r="C291" s="96"/>
      <c r="D291" s="96"/>
      <c r="E291" s="96"/>
      <c r="F291" s="96"/>
      <c r="G291" s="96"/>
      <c r="H291" s="96"/>
    </row>
    <row r="292" spans="1:10" s="197" customFormat="1" ht="21" customHeight="1" x14ac:dyDescent="0.35">
      <c r="A292" s="94" t="s">
        <v>334</v>
      </c>
    </row>
    <row r="293" spans="1:10" customFormat="1" ht="21" customHeight="1" x14ac:dyDescent="0.25">
      <c r="A293" s="82" t="s">
        <v>335</v>
      </c>
    </row>
    <row r="294" spans="1:10" customFormat="1" ht="21" customHeight="1" x14ac:dyDescent="0.25">
      <c r="A294" s="84" t="s">
        <v>100</v>
      </c>
      <c r="B294" s="5" t="str">
        <f>IF($C$5&gt;0,$C$5,"")</f>
        <v/>
      </c>
      <c r="C294" s="5" t="str">
        <f>IF($C$5&gt;0,$C$5+1,"")</f>
        <v/>
      </c>
      <c r="D294" s="5" t="str">
        <f>IF($C$5&gt;0,$C$5+2,"")</f>
        <v/>
      </c>
      <c r="E294" s="133"/>
      <c r="F294" s="330" t="s">
        <v>336</v>
      </c>
      <c r="G294" s="330"/>
      <c r="J294" s="82" t="s">
        <v>337</v>
      </c>
    </row>
    <row r="295" spans="1:10" customFormat="1" ht="21" customHeight="1" x14ac:dyDescent="0.25">
      <c r="A295" s="79" t="s">
        <v>101</v>
      </c>
      <c r="B295" s="175"/>
      <c r="C295" s="175"/>
      <c r="D295" s="175"/>
      <c r="E295" s="176"/>
      <c r="F295" s="297"/>
      <c r="G295" s="298"/>
      <c r="J295" s="82" t="s">
        <v>338</v>
      </c>
    </row>
    <row r="296" spans="1:10" customFormat="1" ht="21" customHeight="1" x14ac:dyDescent="0.25">
      <c r="A296" s="79" t="s">
        <v>103</v>
      </c>
      <c r="B296" s="175"/>
      <c r="C296" s="175"/>
      <c r="D296" s="175"/>
      <c r="E296" s="176"/>
      <c r="F296" s="299"/>
      <c r="G296" s="300"/>
      <c r="J296" s="82" t="s">
        <v>339</v>
      </c>
    </row>
    <row r="297" spans="1:10" customFormat="1" ht="21" customHeight="1" x14ac:dyDescent="0.25">
      <c r="A297" s="79" t="s">
        <v>104</v>
      </c>
      <c r="B297" s="175"/>
      <c r="C297" s="175"/>
      <c r="D297" s="175"/>
      <c r="E297" s="176"/>
      <c r="F297" s="176"/>
      <c r="G297" s="176"/>
      <c r="J297" s="82" t="s">
        <v>340</v>
      </c>
    </row>
    <row r="298" spans="1:10" customFormat="1" ht="21" customHeight="1" x14ac:dyDescent="0.25">
      <c r="A298" s="79" t="s">
        <v>341</v>
      </c>
      <c r="B298" s="11" t="str">
        <f>IF(B295+B296+B297&gt;0,SUM(B295:B297), "")</f>
        <v/>
      </c>
      <c r="C298" s="11" t="str">
        <f>IF(C295+C296+C297&gt;0,SUM(C295:C297), "")</f>
        <v/>
      </c>
      <c r="D298" s="11" t="str">
        <f>IF(D295+D296+D297&gt;0,SUM(D295:D297), "")</f>
        <v/>
      </c>
      <c r="E298" s="119"/>
      <c r="F298" s="119"/>
      <c r="G298" s="119"/>
      <c r="J298" s="82" t="s">
        <v>342</v>
      </c>
    </row>
    <row r="299" spans="1:10" customFormat="1" ht="21" customHeight="1" x14ac:dyDescent="0.25">
      <c r="A299" s="79" t="s">
        <v>343</v>
      </c>
      <c r="B299" s="30" t="str">
        <f>IF(B295+B296&gt;0,(B295/(B295+B296)),"")</f>
        <v/>
      </c>
      <c r="C299" s="30" t="str">
        <f>IF(C295+C296&gt;0,(C295/(C295+C296)),"")</f>
        <v/>
      </c>
      <c r="D299" s="30" t="str">
        <f>IF(D295+D296&gt;0,(D295/(D295+D296)),"")</f>
        <v/>
      </c>
      <c r="E299" s="118"/>
      <c r="F299" s="118"/>
      <c r="G299" s="118"/>
      <c r="J299" s="82" t="s">
        <v>344</v>
      </c>
    </row>
    <row r="300" spans="1:10" customFormat="1" ht="21" customHeight="1" x14ac:dyDescent="0.25">
      <c r="A300" s="79" t="s">
        <v>345</v>
      </c>
      <c r="B300" s="30" t="str">
        <f>IF(B297&gt;0,(B297/B298),"")</f>
        <v/>
      </c>
      <c r="C300" s="30" t="str">
        <f>IF(C297&gt;0,(C297/C298),"")</f>
        <v/>
      </c>
      <c r="D300" s="30" t="str">
        <f>IF(D297&gt;0,(D297/D298),"")</f>
        <v/>
      </c>
      <c r="E300" s="118"/>
      <c r="F300" s="118"/>
      <c r="G300" s="118"/>
      <c r="J300" s="82" t="s">
        <v>346</v>
      </c>
    </row>
    <row r="301" spans="1:10" customFormat="1" ht="21" customHeight="1" x14ac:dyDescent="0.25">
      <c r="A301" s="79" t="s">
        <v>110</v>
      </c>
      <c r="B301" s="45" t="str">
        <f>IF(C8&gt;0, C8, "")</f>
        <v/>
      </c>
      <c r="C301" s="45" t="str">
        <f>IF(C8&gt;0, C8, "")</f>
        <v/>
      </c>
      <c r="D301" s="45" t="str">
        <f>IF(C8&gt;0, C8, "")</f>
        <v/>
      </c>
      <c r="J301" s="82" t="s">
        <v>347</v>
      </c>
    </row>
    <row r="302" spans="1:10" customFormat="1" ht="21" customHeight="1" x14ac:dyDescent="0.25">
      <c r="A302" s="79" t="s">
        <v>107</v>
      </c>
      <c r="B302" s="20" t="str">
        <f>IF(B295+B296+B297&gt;0,B298/B301*1000,"")</f>
        <v/>
      </c>
      <c r="C302" s="20" t="str">
        <f>IF(C295+C296+C297&gt;0,C298/C301*1000,"")</f>
        <v/>
      </c>
      <c r="D302" s="20" t="str">
        <f>IF(D295+D296+D297&gt;0,D298/D301*1000,"")</f>
        <v/>
      </c>
      <c r="E302" s="177"/>
      <c r="F302" s="177"/>
      <c r="G302" s="177"/>
      <c r="J302" s="82" t="s">
        <v>348</v>
      </c>
    </row>
    <row r="303" spans="1:10" customFormat="1" ht="21" customHeight="1" x14ac:dyDescent="0.25">
      <c r="A303" s="84"/>
    </row>
    <row r="304" spans="1:10" customFormat="1" ht="21" customHeight="1" x14ac:dyDescent="0.25">
      <c r="A304" s="117" t="s">
        <v>349</v>
      </c>
    </row>
    <row r="305" spans="1:10" customFormat="1" ht="21" customHeight="1" x14ac:dyDescent="0.25">
      <c r="A305" s="296"/>
      <c r="B305" s="296"/>
      <c r="C305" s="296"/>
      <c r="D305" s="296"/>
      <c r="E305" s="296"/>
      <c r="F305" s="296"/>
      <c r="G305" s="296"/>
      <c r="H305" s="296"/>
    </row>
    <row r="306" spans="1:10" customFormat="1" ht="21" customHeight="1" x14ac:dyDescent="0.25">
      <c r="A306" s="295"/>
      <c r="B306" s="284"/>
      <c r="C306" s="284"/>
      <c r="D306" s="284"/>
      <c r="E306" s="284"/>
      <c r="F306" s="284"/>
      <c r="G306" s="284"/>
      <c r="H306" s="284"/>
    </row>
    <row r="307" spans="1:10" customFormat="1" ht="21" customHeight="1" x14ac:dyDescent="0.25">
      <c r="A307" s="84"/>
    </row>
    <row r="308" spans="1:10" customFormat="1" ht="21" customHeight="1" x14ac:dyDescent="0.35">
      <c r="A308" s="94" t="s">
        <v>350</v>
      </c>
      <c r="J308" s="82"/>
    </row>
    <row r="309" spans="1:10" customFormat="1" ht="21" customHeight="1" thickBot="1" x14ac:dyDescent="0.4">
      <c r="A309" s="94"/>
      <c r="J309" s="82"/>
    </row>
    <row r="310" spans="1:10" customFormat="1" ht="21" customHeight="1" thickBot="1" x14ac:dyDescent="0.4">
      <c r="A310" s="94"/>
      <c r="D310" s="331" t="s">
        <v>351</v>
      </c>
      <c r="E310" s="332"/>
      <c r="F310" s="333"/>
      <c r="J310" s="82"/>
    </row>
    <row r="311" spans="1:10" customFormat="1" ht="21" customHeight="1" x14ac:dyDescent="0.35">
      <c r="A311" s="94"/>
      <c r="D311" s="179" t="s">
        <v>352</v>
      </c>
      <c r="E311" s="180" t="s">
        <v>353</v>
      </c>
      <c r="F311" s="181" t="s">
        <v>172</v>
      </c>
      <c r="J311" s="82"/>
    </row>
    <row r="312" spans="1:10" customFormat="1" ht="21" customHeight="1" x14ac:dyDescent="0.25">
      <c r="A312" s="79" t="s">
        <v>354</v>
      </c>
      <c r="B312" s="115"/>
      <c r="C312" s="79" t="s">
        <v>355</v>
      </c>
      <c r="D312" s="182">
        <f>IF(B312&gt;0,1000/B312,0)</f>
        <v>0</v>
      </c>
      <c r="E312" s="138" t="str">
        <f>IF(D314&gt;0,D312/D314,"")</f>
        <v/>
      </c>
      <c r="F312" s="183">
        <f>IF(D312&gt;0,D312*(C$10/1000),0)</f>
        <v>0</v>
      </c>
      <c r="J312" s="82" t="s">
        <v>356</v>
      </c>
    </row>
    <row r="313" spans="1:10" customFormat="1" ht="21" customHeight="1" x14ac:dyDescent="0.25">
      <c r="A313" s="79" t="s">
        <v>357</v>
      </c>
      <c r="B313" s="115"/>
      <c r="C313" s="79" t="s">
        <v>355</v>
      </c>
      <c r="D313" s="182">
        <f>IF(B313&gt;0,1000/B313,0)</f>
        <v>0</v>
      </c>
      <c r="E313" s="184"/>
      <c r="F313" s="183">
        <f>IF(D313&gt;0,D313*(C$10/1000),0)</f>
        <v>0</v>
      </c>
      <c r="J313" s="82" t="s">
        <v>358</v>
      </c>
    </row>
    <row r="314" spans="1:10" customFormat="1" ht="21" customHeight="1" thickBot="1" x14ac:dyDescent="0.3">
      <c r="A314" s="84"/>
      <c r="D314" s="185">
        <f>SUM(D312:D313)</f>
        <v>0</v>
      </c>
      <c r="E314" s="186"/>
      <c r="F314" s="187">
        <f>SUM(F312:F313)</f>
        <v>0</v>
      </c>
    </row>
    <row r="315" spans="1:10" customFormat="1" ht="21" customHeight="1" x14ac:dyDescent="0.25">
      <c r="A315" s="117" t="s">
        <v>359</v>
      </c>
      <c r="F315" s="188"/>
    </row>
    <row r="316" spans="1:10" customFormat="1" ht="21" customHeight="1" x14ac:dyDescent="0.25">
      <c r="A316" s="296"/>
      <c r="B316" s="293"/>
      <c r="C316" s="293"/>
      <c r="D316" s="293"/>
      <c r="E316" s="293"/>
      <c r="F316" s="293"/>
      <c r="G316" s="293"/>
      <c r="H316" s="293"/>
    </row>
    <row r="317" spans="1:10" customFormat="1" ht="21" customHeight="1" x14ac:dyDescent="0.25">
      <c r="A317" s="295"/>
      <c r="B317" s="284"/>
      <c r="C317" s="284"/>
      <c r="D317" s="284"/>
      <c r="E317" s="284"/>
      <c r="F317" s="284"/>
      <c r="G317" s="284"/>
      <c r="H317" s="284"/>
    </row>
    <row r="318" spans="1:10" customFormat="1" ht="21" customHeight="1" x14ac:dyDescent="0.25">
      <c r="A318" s="84"/>
    </row>
    <row r="319" spans="1:10" s="197" customFormat="1" ht="21" customHeight="1" x14ac:dyDescent="0.35">
      <c r="A319" s="189" t="s">
        <v>360</v>
      </c>
    </row>
    <row r="320" spans="1:10" customFormat="1" ht="21" customHeight="1" x14ac:dyDescent="0.25">
      <c r="A320" s="46" t="s">
        <v>100</v>
      </c>
      <c r="B320" s="18" t="str">
        <f>IF(C5&gt;0,C5+1,"")</f>
        <v/>
      </c>
      <c r="C320" s="6" t="str">
        <f>IF(C5&gt;0,C5+2,"")</f>
        <v/>
      </c>
      <c r="D320" s="6" t="str">
        <f>IF(C5&gt;0,C5+3,"")</f>
        <v/>
      </c>
    </row>
    <row r="321" spans="1:10" customFormat="1" ht="21" customHeight="1" x14ac:dyDescent="0.25">
      <c r="A321" s="22" t="s">
        <v>361</v>
      </c>
      <c r="B321" s="190"/>
      <c r="C321" s="191"/>
      <c r="D321" s="191"/>
      <c r="J321" s="82" t="s">
        <v>362</v>
      </c>
    </row>
    <row r="322" spans="1:10" customFormat="1" ht="21" customHeight="1" x14ac:dyDescent="0.25">
      <c r="A322" s="22" t="s">
        <v>363</v>
      </c>
      <c r="B322" s="190"/>
      <c r="C322" s="191"/>
      <c r="D322" s="191"/>
      <c r="J322" s="82" t="s">
        <v>362</v>
      </c>
    </row>
    <row r="323" spans="1:10" customFormat="1" ht="21" customHeight="1" x14ac:dyDescent="0.25">
      <c r="A323" s="22" t="s">
        <v>364</v>
      </c>
      <c r="B323" s="190"/>
      <c r="C323" s="191"/>
      <c r="D323" s="191"/>
      <c r="J323" s="82" t="s">
        <v>362</v>
      </c>
    </row>
    <row r="324" spans="1:10" customFormat="1" ht="21" customHeight="1" x14ac:dyDescent="0.25">
      <c r="A324" s="22" t="s">
        <v>365</v>
      </c>
      <c r="B324" s="190"/>
      <c r="C324" s="191"/>
      <c r="D324" s="191"/>
      <c r="J324" s="82" t="s">
        <v>366</v>
      </c>
    </row>
    <row r="325" spans="1:10" customFormat="1" ht="21" customHeight="1" x14ac:dyDescent="0.25">
      <c r="A325" s="22" t="s">
        <v>367</v>
      </c>
      <c r="B325" s="190"/>
      <c r="C325" s="191"/>
      <c r="D325" s="191"/>
      <c r="J325" s="82" t="s">
        <v>366</v>
      </c>
    </row>
    <row r="326" spans="1:10" customFormat="1" ht="21" customHeight="1" x14ac:dyDescent="0.25">
      <c r="A326" s="22" t="s">
        <v>368</v>
      </c>
      <c r="B326" s="190"/>
      <c r="C326" s="191"/>
      <c r="D326" s="191"/>
      <c r="J326" s="82" t="s">
        <v>366</v>
      </c>
    </row>
    <row r="327" spans="1:10" customFormat="1" ht="21" customHeight="1" x14ac:dyDescent="0.25">
      <c r="A327" s="22" t="s">
        <v>369</v>
      </c>
      <c r="B327" s="190"/>
      <c r="C327" s="191"/>
      <c r="D327" s="191"/>
      <c r="J327" s="82" t="s">
        <v>366</v>
      </c>
    </row>
    <row r="328" spans="1:10" customFormat="1" ht="21" customHeight="1" x14ac:dyDescent="0.25">
      <c r="A328" s="108" t="s">
        <v>370</v>
      </c>
      <c r="B328" s="192"/>
      <c r="C328" s="192"/>
      <c r="D328" s="192"/>
    </row>
    <row r="329" spans="1:10" customFormat="1" ht="21" customHeight="1" x14ac:dyDescent="0.25">
      <c r="A329" s="294"/>
      <c r="B329" s="293"/>
      <c r="C329" s="293"/>
      <c r="D329" s="293"/>
      <c r="E329" s="293"/>
      <c r="F329" s="293"/>
      <c r="G329" s="293"/>
      <c r="H329" s="293"/>
    </row>
    <row r="330" spans="1:10" customFormat="1" ht="21" customHeight="1" x14ac:dyDescent="0.25">
      <c r="A330" s="295"/>
      <c r="B330" s="284"/>
      <c r="C330" s="284"/>
      <c r="D330" s="284"/>
      <c r="E330" s="284"/>
      <c r="F330" s="284"/>
      <c r="G330" s="284"/>
      <c r="H330" s="284"/>
    </row>
    <row r="331" spans="1:10" customFormat="1" ht="21" customHeight="1" x14ac:dyDescent="0.25">
      <c r="A331" s="84"/>
      <c r="B331" s="117"/>
      <c r="C331" s="117"/>
      <c r="D331" s="117"/>
    </row>
    <row r="332" spans="1:10" customFormat="1" ht="21" customHeight="1" x14ac:dyDescent="0.25">
      <c r="A332" s="84"/>
      <c r="B332" s="117"/>
      <c r="C332" s="117"/>
      <c r="D332" s="117"/>
    </row>
    <row r="333" spans="1:10" customFormat="1" ht="21" customHeight="1" x14ac:dyDescent="0.25">
      <c r="A333" s="84"/>
      <c r="B333" s="117"/>
      <c r="C333" s="117"/>
      <c r="D333" s="117"/>
    </row>
    <row r="334" spans="1:10" customFormat="1" ht="21" customHeight="1" x14ac:dyDescent="0.35">
      <c r="A334" s="334" t="s">
        <v>371</v>
      </c>
      <c r="B334" s="334"/>
      <c r="C334" s="334"/>
      <c r="D334" s="334"/>
      <c r="E334" s="334"/>
      <c r="F334" s="334"/>
      <c r="G334" s="334"/>
      <c r="H334" s="334"/>
    </row>
    <row r="335" spans="1:10" customFormat="1" ht="21" customHeight="1" x14ac:dyDescent="0.3">
      <c r="A335" s="96"/>
      <c r="B335" s="96"/>
      <c r="C335" s="96"/>
      <c r="D335" s="96"/>
      <c r="E335" s="96"/>
      <c r="F335" s="96"/>
      <c r="G335" s="96"/>
      <c r="H335" s="96"/>
    </row>
    <row r="336" spans="1:10" customFormat="1" ht="21" customHeight="1" x14ac:dyDescent="0.35">
      <c r="A336" s="94" t="s">
        <v>372</v>
      </c>
      <c r="B336" s="84"/>
      <c r="C336" s="84"/>
      <c r="D336" s="84"/>
    </row>
    <row r="337" spans="1:8" customFormat="1" ht="21" customHeight="1" x14ac:dyDescent="0.25">
      <c r="A337" s="79" t="s">
        <v>373</v>
      </c>
      <c r="B337" s="84"/>
      <c r="C337" s="84"/>
      <c r="D337" s="84"/>
    </row>
    <row r="338" spans="1:8" customFormat="1" ht="21" customHeight="1" x14ac:dyDescent="0.25">
      <c r="A338" s="117"/>
      <c r="B338" s="117"/>
      <c r="C338" s="117"/>
      <c r="D338" s="117"/>
    </row>
    <row r="339" spans="1:8" customFormat="1" ht="21" customHeight="1" x14ac:dyDescent="0.35">
      <c r="A339" s="94" t="s">
        <v>374</v>
      </c>
      <c r="B339" s="84"/>
      <c r="C339" s="84"/>
      <c r="D339" s="84"/>
    </row>
    <row r="340" spans="1:8" customFormat="1" ht="21" customHeight="1" x14ac:dyDescent="0.25">
      <c r="A340" s="79" t="s">
        <v>375</v>
      </c>
      <c r="B340" s="84"/>
      <c r="C340" s="84"/>
      <c r="D340" s="84"/>
    </row>
    <row r="341" spans="1:8" customFormat="1" ht="21" customHeight="1" x14ac:dyDescent="0.25">
      <c r="A341" s="117"/>
      <c r="B341" s="84"/>
      <c r="C341" s="84"/>
      <c r="D341" s="84"/>
    </row>
    <row r="342" spans="1:8" customFormat="1" ht="21" customHeight="1" x14ac:dyDescent="0.35">
      <c r="A342" s="94" t="s">
        <v>376</v>
      </c>
    </row>
    <row r="343" spans="1:8" customFormat="1" ht="21" customHeight="1" x14ac:dyDescent="0.25">
      <c r="A343" s="296"/>
      <c r="B343" s="293"/>
      <c r="C343" s="293"/>
      <c r="D343" s="293"/>
      <c r="E343" s="293"/>
      <c r="F343" s="293"/>
      <c r="G343" s="293"/>
      <c r="H343" s="293"/>
    </row>
    <row r="344" spans="1:8" customFormat="1" ht="21" customHeight="1" x14ac:dyDescent="0.25">
      <c r="A344" s="291"/>
      <c r="B344" s="284"/>
      <c r="C344" s="284"/>
      <c r="D344" s="284"/>
      <c r="E344" s="284"/>
      <c r="F344" s="284"/>
      <c r="G344" s="284"/>
      <c r="H344" s="284"/>
    </row>
    <row r="345" spans="1:8" customFormat="1" ht="21" customHeight="1" x14ac:dyDescent="0.25">
      <c r="A345" s="291"/>
      <c r="B345" s="284"/>
      <c r="C345" s="284"/>
      <c r="D345" s="284"/>
      <c r="E345" s="284"/>
      <c r="F345" s="284"/>
      <c r="G345" s="284"/>
      <c r="H345" s="284"/>
    </row>
    <row r="346" spans="1:8" customFormat="1" ht="21" customHeight="1" x14ac:dyDescent="0.25">
      <c r="A346" s="291"/>
      <c r="B346" s="284"/>
      <c r="C346" s="284"/>
      <c r="D346" s="284"/>
      <c r="E346" s="284"/>
      <c r="F346" s="284"/>
      <c r="G346" s="284"/>
      <c r="H346" s="284"/>
    </row>
    <row r="347" spans="1:8" customFormat="1" ht="21" customHeight="1" x14ac:dyDescent="0.25">
      <c r="A347" s="291"/>
      <c r="B347" s="284"/>
      <c r="C347" s="284"/>
      <c r="D347" s="284"/>
      <c r="E347" s="284"/>
      <c r="F347" s="284"/>
      <c r="G347" s="284"/>
      <c r="H347" s="284"/>
    </row>
    <row r="348" spans="1:8" customFormat="1" ht="21" customHeight="1" x14ac:dyDescent="0.25">
      <c r="A348" s="291"/>
      <c r="B348" s="284"/>
      <c r="C348" s="284"/>
      <c r="D348" s="284"/>
      <c r="E348" s="284"/>
      <c r="F348" s="284"/>
      <c r="G348" s="284"/>
      <c r="H348" s="284"/>
    </row>
    <row r="349" spans="1:8" customFormat="1" ht="21" customHeight="1" x14ac:dyDescent="0.25">
      <c r="A349" s="117"/>
      <c r="B349" s="84"/>
      <c r="C349" s="84"/>
      <c r="D349" s="84"/>
    </row>
    <row r="350" spans="1:8" customFormat="1" ht="21" customHeight="1" x14ac:dyDescent="0.35">
      <c r="A350" s="94" t="s">
        <v>377</v>
      </c>
    </row>
    <row r="351" spans="1:8" customFormat="1" ht="21" customHeight="1" x14ac:dyDescent="0.25">
      <c r="A351" s="16" t="s">
        <v>311</v>
      </c>
      <c r="B351" s="27" t="str">
        <f>IF($C$5&gt;0,$C$5,"")</f>
        <v/>
      </c>
      <c r="C351" s="27" t="str">
        <f>IF($C$5&gt;0,$C$5+1,"")</f>
        <v/>
      </c>
      <c r="D351" s="27" t="str">
        <f>IF($C$5&gt;0,$C$5+2,"")</f>
        <v/>
      </c>
    </row>
    <row r="352" spans="1:8" customFormat="1" ht="21" customHeight="1" x14ac:dyDescent="0.25">
      <c r="A352" s="15" t="s">
        <v>378</v>
      </c>
      <c r="B352" s="125"/>
      <c r="C352" s="134"/>
      <c r="D352" s="134"/>
    </row>
    <row r="353" spans="1:7" customFormat="1" ht="21" customHeight="1" x14ac:dyDescent="0.25">
      <c r="A353" s="15" t="s">
        <v>379</v>
      </c>
      <c r="B353" s="193"/>
      <c r="C353" s="110"/>
      <c r="D353" s="110"/>
    </row>
    <row r="354" spans="1:7" customFormat="1" ht="21" customHeight="1" x14ac:dyDescent="0.25">
      <c r="A354" s="15" t="s">
        <v>380</v>
      </c>
      <c r="B354" s="194"/>
      <c r="C354" s="170"/>
      <c r="D354" s="170"/>
    </row>
    <row r="355" spans="1:7" customFormat="1" ht="21" customHeight="1" x14ac:dyDescent="0.25">
      <c r="A355" s="15" t="s">
        <v>323</v>
      </c>
      <c r="B355" s="193"/>
      <c r="C355" s="110"/>
      <c r="D355" s="110"/>
    </row>
    <row r="356" spans="1:7" customFormat="1" ht="21" customHeight="1" x14ac:dyDescent="0.25">
      <c r="B356" s="111"/>
      <c r="C356" s="111"/>
      <c r="D356" s="111"/>
    </row>
    <row r="357" spans="1:7" customFormat="1" ht="21" customHeight="1" x14ac:dyDescent="0.25">
      <c r="A357" s="117"/>
    </row>
    <row r="358" spans="1:7" customFormat="1" ht="21" customHeight="1" x14ac:dyDescent="0.25">
      <c r="A358" s="178"/>
      <c r="C358" s="296"/>
      <c r="D358" s="296"/>
      <c r="E358" s="296"/>
    </row>
    <row r="359" spans="1:7" customFormat="1" ht="21" customHeight="1" x14ac:dyDescent="0.25">
      <c r="A359" s="195" t="s">
        <v>381</v>
      </c>
      <c r="C359" s="195" t="s">
        <v>382</v>
      </c>
    </row>
    <row r="360" spans="1:7" customFormat="1" ht="21" customHeight="1" x14ac:dyDescent="0.25">
      <c r="A360" s="178"/>
      <c r="C360" s="296"/>
      <c r="D360" s="296"/>
      <c r="E360" s="296"/>
    </row>
    <row r="361" spans="1:7" customFormat="1" ht="21" customHeight="1" x14ac:dyDescent="0.25">
      <c r="A361" s="195" t="s">
        <v>383</v>
      </c>
      <c r="C361" s="195" t="s">
        <v>383</v>
      </c>
    </row>
    <row r="362" spans="1:7" customFormat="1" ht="21" customHeight="1" x14ac:dyDescent="0.25">
      <c r="A362" s="195"/>
      <c r="C362" s="195"/>
    </row>
    <row r="363" spans="1:7" customFormat="1" ht="21" customHeight="1" x14ac:dyDescent="0.25">
      <c r="A363" s="178"/>
      <c r="C363" s="296"/>
      <c r="D363" s="296"/>
      <c r="E363" s="296"/>
    </row>
    <row r="364" spans="1:7" customFormat="1" ht="21" customHeight="1" x14ac:dyDescent="0.25">
      <c r="A364" s="195" t="s">
        <v>384</v>
      </c>
      <c r="C364" s="195" t="s">
        <v>384</v>
      </c>
    </row>
    <row r="365" spans="1:7" customFormat="1" ht="21" customHeight="1" x14ac:dyDescent="0.25">
      <c r="A365" s="178"/>
      <c r="C365" s="296"/>
      <c r="D365" s="296"/>
      <c r="E365" s="296"/>
    </row>
    <row r="366" spans="1:7" customFormat="1" ht="21" customHeight="1" x14ac:dyDescent="0.25">
      <c r="A366" s="195" t="s">
        <v>383</v>
      </c>
      <c r="C366" s="195" t="s">
        <v>383</v>
      </c>
    </row>
    <row r="367" spans="1:7" customFormat="1" ht="21" customHeight="1" x14ac:dyDescent="0.25">
      <c r="F367" s="5" t="s">
        <v>385</v>
      </c>
      <c r="G367" s="5" t="s">
        <v>386</v>
      </c>
    </row>
    <row r="368" spans="1:7" customFormat="1" ht="21" customHeight="1" x14ac:dyDescent="0.25">
      <c r="A368" s="84" t="s">
        <v>387</v>
      </c>
      <c r="F368" s="168"/>
      <c r="G368" s="168"/>
    </row>
    <row r="369" spans="1:10" customFormat="1" ht="21" customHeight="1" x14ac:dyDescent="0.25">
      <c r="A369" s="84" t="s">
        <v>388</v>
      </c>
      <c r="F369" s="168"/>
      <c r="G369" s="168"/>
    </row>
    <row r="370" spans="1:10" customFormat="1" ht="21" customHeight="1" x14ac:dyDescent="0.25">
      <c r="A370" s="84"/>
    </row>
    <row r="371" spans="1:10" customFormat="1" ht="21" customHeight="1" x14ac:dyDescent="0.25">
      <c r="A371" s="195" t="s">
        <v>389</v>
      </c>
      <c r="D371" s="133"/>
    </row>
    <row r="372" spans="1:10" customFormat="1" ht="21" customHeight="1" x14ac:dyDescent="0.25"/>
    <row r="373" spans="1:10" customFormat="1" ht="21" customHeight="1" x14ac:dyDescent="0.25">
      <c r="A373" s="178"/>
      <c r="C373" s="296"/>
      <c r="D373" s="296"/>
      <c r="E373" s="296"/>
    </row>
    <row r="374" spans="1:10" customFormat="1" ht="21" customHeight="1" x14ac:dyDescent="0.25">
      <c r="A374" s="195" t="s">
        <v>11</v>
      </c>
      <c r="C374" s="195" t="s">
        <v>11</v>
      </c>
    </row>
    <row r="375" spans="1:10" customFormat="1" ht="21" customHeight="1" x14ac:dyDescent="0.25">
      <c r="A375" s="178"/>
      <c r="C375" s="296"/>
      <c r="D375" s="296"/>
      <c r="E375" s="296"/>
    </row>
    <row r="376" spans="1:10" customFormat="1" ht="21" customHeight="1" x14ac:dyDescent="0.25">
      <c r="A376" s="195" t="s">
        <v>383</v>
      </c>
      <c r="C376" s="195" t="s">
        <v>383</v>
      </c>
    </row>
    <row r="377" spans="1:10" customFormat="1" ht="21" customHeight="1" x14ac:dyDescent="0.25">
      <c r="A377" s="195"/>
    </row>
    <row r="378" spans="1:10" customFormat="1" ht="21" customHeight="1" x14ac:dyDescent="0.25">
      <c r="A378" s="292"/>
      <c r="B378" s="293"/>
      <c r="C378" s="293"/>
      <c r="D378" s="293"/>
      <c r="E378" s="293"/>
      <c r="F378" s="293"/>
      <c r="G378" s="293"/>
      <c r="H378" s="293"/>
      <c r="J378" s="82" t="s">
        <v>390</v>
      </c>
    </row>
    <row r="379" spans="1:10" customFormat="1" ht="21" customHeight="1" x14ac:dyDescent="0.25">
      <c r="A379" s="287"/>
      <c r="B379" s="284"/>
      <c r="C379" s="284"/>
      <c r="D379" s="284"/>
      <c r="E379" s="284"/>
      <c r="F379" s="284"/>
      <c r="G379" s="284"/>
      <c r="H379" s="284"/>
    </row>
    <row r="380" spans="1:10" customFormat="1" ht="21" customHeight="1" x14ac:dyDescent="0.25">
      <c r="A380" s="196" t="s">
        <v>391</v>
      </c>
    </row>
  </sheetData>
  <sheetProtection password="DB3D" sheet="1" objects="1" scenarios="1"/>
  <dataConsolidate/>
  <mergeCells count="113">
    <mergeCell ref="A334:H334"/>
    <mergeCell ref="B67:E67"/>
    <mergeCell ref="B68:E68"/>
    <mergeCell ref="B69:E69"/>
    <mergeCell ref="B70:E70"/>
    <mergeCell ref="B209:D209"/>
    <mergeCell ref="B205:D205"/>
    <mergeCell ref="B206:D206"/>
    <mergeCell ref="B207:D207"/>
    <mergeCell ref="B208:D208"/>
    <mergeCell ref="A191:H191"/>
    <mergeCell ref="A129:H129"/>
    <mergeCell ref="A130:H130"/>
    <mergeCell ref="A139:H139"/>
    <mergeCell ref="A158:H158"/>
    <mergeCell ref="A159:H159"/>
    <mergeCell ref="A287:B287"/>
    <mergeCell ref="A286:B286"/>
    <mergeCell ref="A91:H91"/>
    <mergeCell ref="F285:H285"/>
    <mergeCell ref="A281:B281"/>
    <mergeCell ref="F282:H282"/>
    <mergeCell ref="F283:H283"/>
    <mergeCell ref="C375:E375"/>
    <mergeCell ref="C358:E358"/>
    <mergeCell ref="C360:E360"/>
    <mergeCell ref="C363:E363"/>
    <mergeCell ref="C365:E365"/>
    <mergeCell ref="C373:E373"/>
    <mergeCell ref="A140:H140"/>
    <mergeCell ref="A280:B280"/>
    <mergeCell ref="A223:H223"/>
    <mergeCell ref="A224:H224"/>
    <mergeCell ref="F279:H279"/>
    <mergeCell ref="F280:H280"/>
    <mergeCell ref="A277:B277"/>
    <mergeCell ref="F277:H277"/>
    <mergeCell ref="A273:H273"/>
    <mergeCell ref="F276:H276"/>
    <mergeCell ref="F278:H278"/>
    <mergeCell ref="F294:G294"/>
    <mergeCell ref="F287:H287"/>
    <mergeCell ref="F286:H286"/>
    <mergeCell ref="F284:H284"/>
    <mergeCell ref="D310:F310"/>
    <mergeCell ref="F281:H281"/>
    <mergeCell ref="A285:B285"/>
    <mergeCell ref="J1:K1"/>
    <mergeCell ref="A28:G28"/>
    <mergeCell ref="A30:G30"/>
    <mergeCell ref="A34:G34"/>
    <mergeCell ref="A36:G36"/>
    <mergeCell ref="A32:G32"/>
    <mergeCell ref="C6:E6"/>
    <mergeCell ref="C11:E11"/>
    <mergeCell ref="A119:H119"/>
    <mergeCell ref="C12:E12"/>
    <mergeCell ref="C13:E13"/>
    <mergeCell ref="A92:H92"/>
    <mergeCell ref="A102:H102"/>
    <mergeCell ref="A103:H103"/>
    <mergeCell ref="A44:H44"/>
    <mergeCell ref="A72:H72"/>
    <mergeCell ref="A46:H46"/>
    <mergeCell ref="B50:H50"/>
    <mergeCell ref="A63:H63"/>
    <mergeCell ref="A117:H117"/>
    <mergeCell ref="A118:H118"/>
    <mergeCell ref="C7:E7"/>
    <mergeCell ref="C14:E14"/>
    <mergeCell ref="C15:E15"/>
    <mergeCell ref="A379:H379"/>
    <mergeCell ref="C1:E1"/>
    <mergeCell ref="A345:H345"/>
    <mergeCell ref="A346:H346"/>
    <mergeCell ref="A347:H347"/>
    <mergeCell ref="A348:H348"/>
    <mergeCell ref="A378:H378"/>
    <mergeCell ref="A329:H329"/>
    <mergeCell ref="A330:H330"/>
    <mergeCell ref="A343:H343"/>
    <mergeCell ref="A344:H344"/>
    <mergeCell ref="A305:H305"/>
    <mergeCell ref="A306:H306"/>
    <mergeCell ref="A316:H316"/>
    <mergeCell ref="A317:H317"/>
    <mergeCell ref="A231:H231"/>
    <mergeCell ref="F295:G296"/>
    <mergeCell ref="A282:B282"/>
    <mergeCell ref="A283:B283"/>
    <mergeCell ref="A276:B276"/>
    <mergeCell ref="A278:B278"/>
    <mergeCell ref="A279:B279"/>
    <mergeCell ref="A284:B284"/>
    <mergeCell ref="A290:H290"/>
    <mergeCell ref="C16:E16"/>
    <mergeCell ref="C17:E17"/>
    <mergeCell ref="A22:H22"/>
    <mergeCell ref="F275:H275"/>
    <mergeCell ref="A193:H193"/>
    <mergeCell ref="A233:H233"/>
    <mergeCell ref="A221:H221"/>
    <mergeCell ref="A275:B275"/>
    <mergeCell ref="B219:H219"/>
    <mergeCell ref="B217:C217"/>
    <mergeCell ref="A222:H222"/>
    <mergeCell ref="A204:B204"/>
    <mergeCell ref="A64:H64"/>
    <mergeCell ref="A66:H66"/>
    <mergeCell ref="A20:H20"/>
    <mergeCell ref="A23:H23"/>
    <mergeCell ref="A24:H24"/>
    <mergeCell ref="A230:H230"/>
  </mergeCells>
  <conditionalFormatting sqref="B111:F114">
    <cfRule type="containsErrors" dxfId="3" priority="1">
      <formula>ISERROR(B111)</formula>
    </cfRule>
  </conditionalFormatting>
  <conditionalFormatting sqref="B83:D83">
    <cfRule type="containsErrors" dxfId="2" priority="2">
      <formula>ISERROR(B83)</formula>
    </cfRule>
  </conditionalFormatting>
  <conditionalFormatting sqref="G111">
    <cfRule type="containsErrors" dxfId="1" priority="3">
      <formula>ISERROR(G111)</formula>
    </cfRule>
  </conditionalFormatting>
  <conditionalFormatting sqref="G114">
    <cfRule type="containsErrors" dxfId="0" priority="4">
      <formula>ISERROR(G114)</formula>
    </cfRule>
  </conditionalFormatting>
  <hyperlinks>
    <hyperlink ref="J197" r:id="rId1" xr:uid="{00000000-0004-0000-0300-000000000000}"/>
    <hyperlink ref="J169" r:id="rId2" xr:uid="{00000000-0004-0000-0300-000001000000}"/>
    <hyperlink ref="J204" r:id="rId3" xr:uid="{00000000-0004-0000-0300-000002000000}"/>
  </hyperlinks>
  <pageMargins left="0.47244094488188981" right="0.43307086614173229" top="0.70866141732283472" bottom="0.70866141732283472" header="0.27559055118110237" footer="0.27559055118110237"/>
  <pageSetup paperSize="9" scale="70" orientation="portrait" r:id="rId4"/>
  <headerFooter>
    <oddHeader>&amp;L&amp;22ÄLGFÖRVALTNINGSPLAN&amp;RVersion 2.1 uppdaterad 2018-04-18</oddHeader>
    <oddFooter>&amp;L&amp;KFF0000&amp;F</oddFooter>
  </headerFooter>
  <rowBreaks count="10" manualBreakCount="10">
    <brk id="25" max="7" man="1"/>
    <brk id="43" max="16383" man="1"/>
    <brk id="71" max="16383" man="1"/>
    <brk id="118" max="7" man="1"/>
    <brk id="141" max="7" man="1"/>
    <brk id="190" max="7" man="1"/>
    <brk id="232" max="7" man="1"/>
    <brk id="272" max="7" man="1"/>
    <brk id="318" max="7" man="1"/>
    <brk id="330" max="7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 altText="Beslutad av _x000a_Länsstyrelsen">
                <anchor moveWithCells="1">
                  <from>
                    <xdr:col>5</xdr:col>
                    <xdr:colOff>19050</xdr:colOff>
                    <xdr:row>294</xdr:row>
                    <xdr:rowOff>0</xdr:rowOff>
                  </from>
                  <to>
                    <xdr:col>7</xdr:col>
                    <xdr:colOff>57150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295</xdr:row>
                    <xdr:rowOff>0</xdr:rowOff>
                  </from>
                  <to>
                    <xdr:col>7</xdr:col>
                    <xdr:colOff>57150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161</xdr:row>
                    <xdr:rowOff>9525</xdr:rowOff>
                  </from>
                  <to>
                    <xdr:col>2</xdr:col>
                    <xdr:colOff>19050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161</xdr:row>
                    <xdr:rowOff>9525</xdr:rowOff>
                  </from>
                  <to>
                    <xdr:col>2</xdr:col>
                    <xdr:colOff>923925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161</xdr:row>
                    <xdr:rowOff>9525</xdr:rowOff>
                  </from>
                  <to>
                    <xdr:col>4</xdr:col>
                    <xdr:colOff>19050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162</xdr:row>
                    <xdr:rowOff>9525</xdr:rowOff>
                  </from>
                  <to>
                    <xdr:col>2</xdr:col>
                    <xdr:colOff>19050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162</xdr:row>
                    <xdr:rowOff>9525</xdr:rowOff>
                  </from>
                  <to>
                    <xdr:col>2</xdr:col>
                    <xdr:colOff>923925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162</xdr:row>
                    <xdr:rowOff>9525</xdr:rowOff>
                  </from>
                  <to>
                    <xdr:col>4</xdr:col>
                    <xdr:colOff>19050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163</xdr:row>
                    <xdr:rowOff>9525</xdr:rowOff>
                  </from>
                  <to>
                    <xdr:col>2</xdr:col>
                    <xdr:colOff>19050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163</xdr:row>
                    <xdr:rowOff>9525</xdr:rowOff>
                  </from>
                  <to>
                    <xdr:col>2</xdr:col>
                    <xdr:colOff>923925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163</xdr:row>
                    <xdr:rowOff>9525</xdr:rowOff>
                  </from>
                  <to>
                    <xdr:col>4</xdr:col>
                    <xdr:colOff>19050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164</xdr:row>
                    <xdr:rowOff>9525</xdr:rowOff>
                  </from>
                  <to>
                    <xdr:col>2</xdr:col>
                    <xdr:colOff>19050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164</xdr:row>
                    <xdr:rowOff>9525</xdr:rowOff>
                  </from>
                  <to>
                    <xdr:col>2</xdr:col>
                    <xdr:colOff>923925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164</xdr:row>
                    <xdr:rowOff>9525</xdr:rowOff>
                  </from>
                  <to>
                    <xdr:col>4</xdr:col>
                    <xdr:colOff>19050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9525</xdr:rowOff>
                  </from>
                  <to>
                    <xdr:col>2</xdr:col>
                    <xdr:colOff>9525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143</xdr:row>
                    <xdr:rowOff>9525</xdr:rowOff>
                  </from>
                  <to>
                    <xdr:col>2</xdr:col>
                    <xdr:colOff>923925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143</xdr:row>
                    <xdr:rowOff>9525</xdr:rowOff>
                  </from>
                  <to>
                    <xdr:col>4</xdr:col>
                    <xdr:colOff>9525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201</xdr:row>
                    <xdr:rowOff>9525</xdr:rowOff>
                  </from>
                  <to>
                    <xdr:col>2</xdr:col>
                    <xdr:colOff>0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201</xdr:row>
                    <xdr:rowOff>9525</xdr:rowOff>
                  </from>
                  <to>
                    <xdr:col>2</xdr:col>
                    <xdr:colOff>914400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201</xdr:row>
                    <xdr:rowOff>9525</xdr:rowOff>
                  </from>
                  <to>
                    <xdr:col>4</xdr:col>
                    <xdr:colOff>0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214</xdr:row>
                    <xdr:rowOff>9525</xdr:rowOff>
                  </from>
                  <to>
                    <xdr:col>2</xdr:col>
                    <xdr:colOff>0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2</xdr:col>
                    <xdr:colOff>19050</xdr:colOff>
                    <xdr:row>214</xdr:row>
                    <xdr:rowOff>9525</xdr:rowOff>
                  </from>
                  <to>
                    <xdr:col>2</xdr:col>
                    <xdr:colOff>914400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215</xdr:row>
                    <xdr:rowOff>9525</xdr:rowOff>
                  </from>
                  <to>
                    <xdr:col>2</xdr:col>
                    <xdr:colOff>0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215</xdr:row>
                    <xdr:rowOff>9525</xdr:rowOff>
                  </from>
                  <to>
                    <xdr:col>2</xdr:col>
                    <xdr:colOff>914400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2</xdr:col>
                    <xdr:colOff>19050</xdr:colOff>
                    <xdr:row>227</xdr:row>
                    <xdr:rowOff>9525</xdr:rowOff>
                  </from>
                  <to>
                    <xdr:col>2</xdr:col>
                    <xdr:colOff>914400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227</xdr:row>
                    <xdr:rowOff>9525</xdr:rowOff>
                  </from>
                  <to>
                    <xdr:col>2</xdr:col>
                    <xdr:colOff>0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3" name="Check Box 68">
              <controlPr defaultSize="0" autoFill="0" autoLine="0" autoPict="0">
                <anchor moveWithCells="1">
                  <from>
                    <xdr:col>2</xdr:col>
                    <xdr:colOff>19050</xdr:colOff>
                    <xdr:row>320</xdr:row>
                    <xdr:rowOff>9525</xdr:rowOff>
                  </from>
                  <to>
                    <xdr:col>2</xdr:col>
                    <xdr:colOff>914400</xdr:colOff>
                    <xdr:row>320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4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320</xdr:row>
                    <xdr:rowOff>9525</xdr:rowOff>
                  </from>
                  <to>
                    <xdr:col>2</xdr:col>
                    <xdr:colOff>0</xdr:colOff>
                    <xdr:row>320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5" name="Check Box 70">
              <controlPr defaultSize="0" autoFill="0" autoLine="0" autoPict="0">
                <anchor moveWithCells="1">
                  <from>
                    <xdr:col>3</xdr:col>
                    <xdr:colOff>19050</xdr:colOff>
                    <xdr:row>320</xdr:row>
                    <xdr:rowOff>9525</xdr:rowOff>
                  </from>
                  <to>
                    <xdr:col>4</xdr:col>
                    <xdr:colOff>0</xdr:colOff>
                    <xdr:row>320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6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321</xdr:row>
                    <xdr:rowOff>9525</xdr:rowOff>
                  </from>
                  <to>
                    <xdr:col>2</xdr:col>
                    <xdr:colOff>0</xdr:colOff>
                    <xdr:row>321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 moveWithCells="1">
                  <from>
                    <xdr:col>2</xdr:col>
                    <xdr:colOff>19050</xdr:colOff>
                    <xdr:row>321</xdr:row>
                    <xdr:rowOff>9525</xdr:rowOff>
                  </from>
                  <to>
                    <xdr:col>2</xdr:col>
                    <xdr:colOff>914400</xdr:colOff>
                    <xdr:row>321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8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321</xdr:row>
                    <xdr:rowOff>9525</xdr:rowOff>
                  </from>
                  <to>
                    <xdr:col>4</xdr:col>
                    <xdr:colOff>0</xdr:colOff>
                    <xdr:row>321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322</xdr:row>
                    <xdr:rowOff>9525</xdr:rowOff>
                  </from>
                  <to>
                    <xdr:col>2</xdr:col>
                    <xdr:colOff>0</xdr:colOff>
                    <xdr:row>322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Check Box 76">
              <controlPr defaultSize="0" autoFill="0" autoLine="0" autoPict="0">
                <anchor moveWithCells="1">
                  <from>
                    <xdr:col>2</xdr:col>
                    <xdr:colOff>19050</xdr:colOff>
                    <xdr:row>322</xdr:row>
                    <xdr:rowOff>9525</xdr:rowOff>
                  </from>
                  <to>
                    <xdr:col>2</xdr:col>
                    <xdr:colOff>914400</xdr:colOff>
                    <xdr:row>322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322</xdr:row>
                    <xdr:rowOff>9525</xdr:rowOff>
                  </from>
                  <to>
                    <xdr:col>4</xdr:col>
                    <xdr:colOff>0</xdr:colOff>
                    <xdr:row>322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2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323</xdr:row>
                    <xdr:rowOff>9525</xdr:rowOff>
                  </from>
                  <to>
                    <xdr:col>2</xdr:col>
                    <xdr:colOff>0</xdr:colOff>
                    <xdr:row>323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2</xdr:col>
                    <xdr:colOff>19050</xdr:colOff>
                    <xdr:row>323</xdr:row>
                    <xdr:rowOff>9525</xdr:rowOff>
                  </from>
                  <to>
                    <xdr:col>2</xdr:col>
                    <xdr:colOff>914400</xdr:colOff>
                    <xdr:row>323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4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323</xdr:row>
                    <xdr:rowOff>9525</xdr:rowOff>
                  </from>
                  <to>
                    <xdr:col>4</xdr:col>
                    <xdr:colOff>0</xdr:colOff>
                    <xdr:row>323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5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324</xdr:row>
                    <xdr:rowOff>9525</xdr:rowOff>
                  </from>
                  <to>
                    <xdr:col>2</xdr:col>
                    <xdr:colOff>0</xdr:colOff>
                    <xdr:row>324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324</xdr:row>
                    <xdr:rowOff>9525</xdr:rowOff>
                  </from>
                  <to>
                    <xdr:col>2</xdr:col>
                    <xdr:colOff>914400</xdr:colOff>
                    <xdr:row>324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3</xdr:col>
                    <xdr:colOff>19050</xdr:colOff>
                    <xdr:row>324</xdr:row>
                    <xdr:rowOff>9525</xdr:rowOff>
                  </from>
                  <to>
                    <xdr:col>4</xdr:col>
                    <xdr:colOff>0</xdr:colOff>
                    <xdr:row>324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8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325</xdr:row>
                    <xdr:rowOff>9525</xdr:rowOff>
                  </from>
                  <to>
                    <xdr:col>2</xdr:col>
                    <xdr:colOff>0</xdr:colOff>
                    <xdr:row>325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9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325</xdr:row>
                    <xdr:rowOff>9525</xdr:rowOff>
                  </from>
                  <to>
                    <xdr:col>2</xdr:col>
                    <xdr:colOff>914400</xdr:colOff>
                    <xdr:row>325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>
                  <from>
                    <xdr:col>3</xdr:col>
                    <xdr:colOff>19050</xdr:colOff>
                    <xdr:row>325</xdr:row>
                    <xdr:rowOff>9525</xdr:rowOff>
                  </from>
                  <to>
                    <xdr:col>4</xdr:col>
                    <xdr:colOff>0</xdr:colOff>
                    <xdr:row>325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1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326</xdr:row>
                    <xdr:rowOff>9525</xdr:rowOff>
                  </from>
                  <to>
                    <xdr:col>2</xdr:col>
                    <xdr:colOff>0</xdr:colOff>
                    <xdr:row>326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326</xdr:row>
                    <xdr:rowOff>9525</xdr:rowOff>
                  </from>
                  <to>
                    <xdr:col>2</xdr:col>
                    <xdr:colOff>914400</xdr:colOff>
                    <xdr:row>326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3" name="Check Box 97">
              <controlPr defaultSize="0" autoFill="0" autoLine="0" autoPict="0">
                <anchor moveWithCells="1">
                  <from>
                    <xdr:col>3</xdr:col>
                    <xdr:colOff>19050</xdr:colOff>
                    <xdr:row>326</xdr:row>
                    <xdr:rowOff>9525</xdr:rowOff>
                  </from>
                  <to>
                    <xdr:col>4</xdr:col>
                    <xdr:colOff>0</xdr:colOff>
                    <xdr:row>326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4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9525</xdr:rowOff>
                  </from>
                  <to>
                    <xdr:col>2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5" name="Check Box 99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923925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6" name="Check Box 101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4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7" name="Check Box 103">
              <controlPr defaultSize="0" autoFill="0" autoLine="0" autoPict="0">
                <anchor moveWithCells="1">
                  <from>
                    <xdr:col>5</xdr:col>
                    <xdr:colOff>19050</xdr:colOff>
                    <xdr:row>367</xdr:row>
                    <xdr:rowOff>9525</xdr:rowOff>
                  </from>
                  <to>
                    <xdr:col>6</xdr:col>
                    <xdr:colOff>0</xdr:colOff>
                    <xdr:row>367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8" name="Check Box 104">
              <controlPr defaultSize="0" autoFill="0" autoLine="0" autoPict="0">
                <anchor moveWithCells="1">
                  <from>
                    <xdr:col>6</xdr:col>
                    <xdr:colOff>19050</xdr:colOff>
                    <xdr:row>367</xdr:row>
                    <xdr:rowOff>9525</xdr:rowOff>
                  </from>
                  <to>
                    <xdr:col>7</xdr:col>
                    <xdr:colOff>0</xdr:colOff>
                    <xdr:row>367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9" name="Check Box 105">
              <controlPr defaultSize="0" autoFill="0" autoLine="0" autoPict="0">
                <anchor moveWithCells="1">
                  <from>
                    <xdr:col>5</xdr:col>
                    <xdr:colOff>19050</xdr:colOff>
                    <xdr:row>368</xdr:row>
                    <xdr:rowOff>9525</xdr:rowOff>
                  </from>
                  <to>
                    <xdr:col>6</xdr:col>
                    <xdr:colOff>0</xdr:colOff>
                    <xdr:row>368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defaultSize="0" autoFill="0" autoLine="0" autoPict="0">
                <anchor moveWithCells="1">
                  <from>
                    <xdr:col>6</xdr:col>
                    <xdr:colOff>19050</xdr:colOff>
                    <xdr:row>368</xdr:row>
                    <xdr:rowOff>9525</xdr:rowOff>
                  </from>
                  <to>
                    <xdr:col>7</xdr:col>
                    <xdr:colOff>0</xdr:colOff>
                    <xdr:row>368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408" yWindow="530" count="3">
        <x14:dataValidation type="list" showInputMessage="1" showErrorMessage="1" promptTitle="Välj mått på betestryck" prompt="Välj det alternativ som bäst överensstämmer" xr:uid="{00000000-0002-0000-0300-000000000000}">
          <x14:formula1>
            <xm:f>Faktorer!$F$3:$F$7</xm:f>
          </x14:formula1>
          <xm:sqref>D217:F217</xm:sqref>
        </x14:dataValidation>
        <x14:dataValidation type="list" showInputMessage="1" showErrorMessage="1" promptTitle="Trendriktning" prompt="Välj ett av alternativen" xr:uid="{00000000-0002-0000-0300-000001000000}">
          <x14:formula1>
            <xm:f>Faktorer!$G$3:$G$8</xm:f>
          </x14:formula1>
          <xm:sqref>E276:E287</xm:sqref>
        </x14:dataValidation>
        <x14:dataValidation type="list" showInputMessage="1" showErrorMessage="1" promptTitle="Välj styrparameter" prompt="Välj det alternativ som gäller Ert ÄFO" xr:uid="{00000000-0002-0000-0300-000002000000}">
          <x14:formula1>
            <xm:f>Faktorer!$B$11:$B$17</xm:f>
          </x14:formula1>
          <xm:sqref>C7:E7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A37"/>
  <sheetViews>
    <sheetView workbookViewId="0">
      <selection activeCell="A2" sqref="A2 A2"/>
    </sheetView>
  </sheetViews>
  <sheetFormatPr defaultRowHeight="15" x14ac:dyDescent="0.25"/>
  <cols>
    <col min="1" max="3" width="9.140625" style="71" customWidth="1"/>
    <col min="4" max="4" width="10.42578125" style="71" bestFit="1" customWidth="1"/>
    <col min="5" max="8" width="9.140625" style="71" customWidth="1"/>
    <col min="9" max="9" width="10.42578125" style="71" bestFit="1" customWidth="1"/>
    <col min="10" max="25" width="9.140625" style="71" customWidth="1"/>
  </cols>
  <sheetData>
    <row r="1" spans="1:313" x14ac:dyDescent="0.25">
      <c r="A1" s="71" t="s">
        <v>392</v>
      </c>
      <c r="B1" s="71" t="s">
        <v>393</v>
      </c>
      <c r="C1" s="71" t="s">
        <v>394</v>
      </c>
      <c r="D1" s="71" t="s">
        <v>395</v>
      </c>
      <c r="E1" s="71" t="s">
        <v>396</v>
      </c>
      <c r="F1" s="71" t="s">
        <v>397</v>
      </c>
      <c r="G1" s="71" t="s">
        <v>398</v>
      </c>
      <c r="H1" s="71" t="s">
        <v>399</v>
      </c>
      <c r="I1" s="71" t="s">
        <v>400</v>
      </c>
      <c r="J1" s="71" t="s">
        <v>401</v>
      </c>
      <c r="K1" s="71" t="s">
        <v>402</v>
      </c>
      <c r="L1" s="71" t="s">
        <v>403</v>
      </c>
      <c r="M1" s="71" t="s">
        <v>404</v>
      </c>
      <c r="N1" s="71" t="s">
        <v>405</v>
      </c>
      <c r="O1" s="71" t="s">
        <v>406</v>
      </c>
      <c r="P1" s="71" t="s">
        <v>407</v>
      </c>
      <c r="Q1" s="71" t="s">
        <v>408</v>
      </c>
      <c r="R1" s="71" t="s">
        <v>409</v>
      </c>
      <c r="S1" s="71" t="s">
        <v>410</v>
      </c>
      <c r="T1" s="71" t="s">
        <v>411</v>
      </c>
      <c r="U1" s="71" t="s">
        <v>412</v>
      </c>
      <c r="V1" s="71" t="s">
        <v>413</v>
      </c>
      <c r="W1" s="71" t="s">
        <v>414</v>
      </c>
      <c r="X1" s="71" t="s">
        <v>415</v>
      </c>
      <c r="Y1" s="71" t="s">
        <v>416</v>
      </c>
      <c r="Z1" s="71" t="s">
        <v>417</v>
      </c>
      <c r="AA1" s="71" t="s">
        <v>418</v>
      </c>
      <c r="AB1" s="71" t="s">
        <v>419</v>
      </c>
      <c r="AC1" s="71" t="s">
        <v>420</v>
      </c>
      <c r="AD1" s="71" t="s">
        <v>421</v>
      </c>
      <c r="AE1" s="71" t="s">
        <v>422</v>
      </c>
      <c r="AF1" s="71" t="s">
        <v>423</v>
      </c>
      <c r="AG1" s="71" t="s">
        <v>424</v>
      </c>
      <c r="AH1" s="71" t="s">
        <v>425</v>
      </c>
      <c r="AI1" s="71" t="s">
        <v>426</v>
      </c>
      <c r="AJ1" s="71" t="s">
        <v>427</v>
      </c>
      <c r="AK1" s="71" t="s">
        <v>428</v>
      </c>
      <c r="AL1" s="71" t="s">
        <v>429</v>
      </c>
      <c r="AM1" s="71" t="s">
        <v>430</v>
      </c>
      <c r="AN1" s="71" t="s">
        <v>431</v>
      </c>
      <c r="AO1" s="71" t="s">
        <v>432</v>
      </c>
      <c r="AP1" s="71" t="s">
        <v>433</v>
      </c>
      <c r="AQ1" s="71" t="s">
        <v>434</v>
      </c>
      <c r="AR1" s="71" t="s">
        <v>435</v>
      </c>
      <c r="AS1" s="71" t="s">
        <v>436</v>
      </c>
      <c r="AT1" s="71" t="s">
        <v>437</v>
      </c>
      <c r="AU1" s="71" t="s">
        <v>438</v>
      </c>
      <c r="AV1" s="71" t="s">
        <v>439</v>
      </c>
      <c r="AW1" s="71" t="s">
        <v>440</v>
      </c>
      <c r="AX1" s="71" t="s">
        <v>441</v>
      </c>
      <c r="AY1" s="71" t="s">
        <v>442</v>
      </c>
      <c r="AZ1" s="71" t="s">
        <v>443</v>
      </c>
      <c r="BA1" s="71" t="s">
        <v>444</v>
      </c>
      <c r="BB1" s="71" t="s">
        <v>445</v>
      </c>
      <c r="BC1" s="71" t="s">
        <v>446</v>
      </c>
      <c r="BD1" s="71" t="s">
        <v>447</v>
      </c>
      <c r="BE1" s="71" t="s">
        <v>448</v>
      </c>
      <c r="BF1" s="71" t="s">
        <v>449</v>
      </c>
      <c r="BG1" s="71" t="s">
        <v>450</v>
      </c>
      <c r="BH1" s="71" t="s">
        <v>451</v>
      </c>
      <c r="BI1" s="71" t="s">
        <v>452</v>
      </c>
      <c r="BJ1" s="71" t="s">
        <v>453</v>
      </c>
      <c r="BK1" s="71" t="s">
        <v>454</v>
      </c>
      <c r="BL1" s="71" t="s">
        <v>455</v>
      </c>
      <c r="BM1" s="71" t="s">
        <v>456</v>
      </c>
      <c r="BN1" s="71" t="s">
        <v>457</v>
      </c>
      <c r="BO1" s="71" t="s">
        <v>458</v>
      </c>
      <c r="BP1" s="71" t="s">
        <v>459</v>
      </c>
      <c r="BQ1" s="71" t="s">
        <v>460</v>
      </c>
      <c r="BR1" s="71" t="s">
        <v>461</v>
      </c>
      <c r="BS1" s="71" t="s">
        <v>462</v>
      </c>
      <c r="BT1" s="71" t="s">
        <v>463</v>
      </c>
      <c r="BU1" s="71" t="s">
        <v>464</v>
      </c>
      <c r="BV1" s="71" t="s">
        <v>465</v>
      </c>
      <c r="BW1" s="71" t="s">
        <v>466</v>
      </c>
      <c r="BX1" s="71" t="s">
        <v>467</v>
      </c>
      <c r="BY1" s="71" t="s">
        <v>468</v>
      </c>
      <c r="BZ1" s="71" t="s">
        <v>469</v>
      </c>
      <c r="CA1" s="71" t="s">
        <v>470</v>
      </c>
      <c r="CB1" s="71" t="s">
        <v>471</v>
      </c>
      <c r="CC1" s="71" t="s">
        <v>472</v>
      </c>
      <c r="CD1" s="71" t="s">
        <v>473</v>
      </c>
      <c r="CE1" s="71" t="s">
        <v>474</v>
      </c>
      <c r="CF1" s="71" t="s">
        <v>475</v>
      </c>
      <c r="CG1" s="71" t="s">
        <v>476</v>
      </c>
      <c r="CH1" s="71" t="s">
        <v>477</v>
      </c>
      <c r="CI1" s="71" t="s">
        <v>478</v>
      </c>
      <c r="CJ1" s="71" t="s">
        <v>479</v>
      </c>
      <c r="CK1" s="71" t="s">
        <v>480</v>
      </c>
      <c r="CL1" s="71" t="s">
        <v>481</v>
      </c>
      <c r="CM1" s="71" t="s">
        <v>482</v>
      </c>
      <c r="CN1" s="71" t="s">
        <v>483</v>
      </c>
      <c r="CO1" s="71" t="s">
        <v>484</v>
      </c>
      <c r="CP1" s="71" t="s">
        <v>485</v>
      </c>
      <c r="CQ1" s="71" t="s">
        <v>486</v>
      </c>
      <c r="CR1" s="71" t="s">
        <v>487</v>
      </c>
      <c r="CS1" s="71" t="s">
        <v>488</v>
      </c>
      <c r="CT1" s="71" t="s">
        <v>489</v>
      </c>
      <c r="CU1" s="71" t="s">
        <v>490</v>
      </c>
      <c r="CV1" s="71" t="s">
        <v>491</v>
      </c>
      <c r="CW1" s="71" t="s">
        <v>492</v>
      </c>
      <c r="CX1" s="71" t="s">
        <v>493</v>
      </c>
      <c r="CY1" s="71" t="s">
        <v>494</v>
      </c>
      <c r="CZ1" s="71" t="s">
        <v>495</v>
      </c>
      <c r="DA1" s="71" t="s">
        <v>496</v>
      </c>
      <c r="DB1" s="71" t="s">
        <v>497</v>
      </c>
      <c r="DC1" s="71" t="s">
        <v>498</v>
      </c>
      <c r="DD1" s="71" t="s">
        <v>499</v>
      </c>
      <c r="DE1" s="71" t="s">
        <v>500</v>
      </c>
      <c r="DF1" s="71" t="s">
        <v>501</v>
      </c>
      <c r="DG1" s="71" t="s">
        <v>502</v>
      </c>
      <c r="DH1" s="71" t="s">
        <v>503</v>
      </c>
      <c r="DI1" s="71" t="s">
        <v>504</v>
      </c>
      <c r="DJ1" s="71" t="s">
        <v>505</v>
      </c>
      <c r="DK1" s="71" t="s">
        <v>506</v>
      </c>
      <c r="DL1" s="71" t="s">
        <v>507</v>
      </c>
      <c r="DM1" s="71" t="s">
        <v>508</v>
      </c>
      <c r="DN1" s="71" t="s">
        <v>509</v>
      </c>
      <c r="DO1" s="71" t="s">
        <v>510</v>
      </c>
      <c r="DP1" s="71" t="s">
        <v>511</v>
      </c>
      <c r="DQ1" s="71" t="s">
        <v>512</v>
      </c>
      <c r="DR1" s="71" t="s">
        <v>513</v>
      </c>
      <c r="DS1" s="71" t="s">
        <v>514</v>
      </c>
      <c r="DT1" s="71" t="s">
        <v>515</v>
      </c>
      <c r="DU1" s="71" t="s">
        <v>516</v>
      </c>
      <c r="DV1" s="71" t="s">
        <v>517</v>
      </c>
      <c r="DW1" s="71" t="s">
        <v>518</v>
      </c>
      <c r="DX1" s="71" t="s">
        <v>519</v>
      </c>
      <c r="DY1" s="71" t="s">
        <v>520</v>
      </c>
      <c r="DZ1" s="71" t="s">
        <v>521</v>
      </c>
      <c r="EA1" s="71" t="s">
        <v>522</v>
      </c>
      <c r="EB1" s="71" t="s">
        <v>523</v>
      </c>
      <c r="EC1" s="71" t="s">
        <v>524</v>
      </c>
      <c r="ED1" s="71" t="s">
        <v>525</v>
      </c>
      <c r="EE1" s="71" t="s">
        <v>526</v>
      </c>
      <c r="EF1" s="71" t="s">
        <v>527</v>
      </c>
      <c r="EG1" s="71" t="s">
        <v>528</v>
      </c>
      <c r="EH1" s="71" t="s">
        <v>529</v>
      </c>
      <c r="EI1" s="71" t="s">
        <v>530</v>
      </c>
      <c r="EJ1" s="71" t="s">
        <v>531</v>
      </c>
      <c r="EK1" s="71" t="s">
        <v>532</v>
      </c>
      <c r="EL1" s="71" t="s">
        <v>533</v>
      </c>
      <c r="EM1" s="71" t="s">
        <v>534</v>
      </c>
      <c r="EN1" s="71" t="s">
        <v>535</v>
      </c>
      <c r="EO1" s="71" t="s">
        <v>536</v>
      </c>
      <c r="EP1" s="71" t="s">
        <v>537</v>
      </c>
      <c r="EQ1" s="71" t="s">
        <v>538</v>
      </c>
      <c r="ER1" s="71" t="s">
        <v>539</v>
      </c>
      <c r="ES1" s="71" t="s">
        <v>540</v>
      </c>
      <c r="ET1" s="71" t="s">
        <v>541</v>
      </c>
      <c r="EU1" s="71" t="s">
        <v>542</v>
      </c>
      <c r="EV1" s="71" t="s">
        <v>543</v>
      </c>
      <c r="EW1" s="71" t="s">
        <v>544</v>
      </c>
      <c r="EX1" s="71" t="s">
        <v>545</v>
      </c>
      <c r="EY1" s="71" t="s">
        <v>546</v>
      </c>
      <c r="EZ1" s="71" t="s">
        <v>547</v>
      </c>
      <c r="FA1" s="71" t="s">
        <v>548</v>
      </c>
      <c r="FB1" s="71" t="s">
        <v>549</v>
      </c>
      <c r="FC1" s="71" t="s">
        <v>550</v>
      </c>
      <c r="FD1" s="71" t="s">
        <v>551</v>
      </c>
      <c r="FE1" s="71" t="s">
        <v>552</v>
      </c>
      <c r="FF1" s="71" t="s">
        <v>553</v>
      </c>
      <c r="FG1" s="71" t="s">
        <v>554</v>
      </c>
      <c r="FH1" s="71" t="s">
        <v>555</v>
      </c>
      <c r="FI1" s="71" t="s">
        <v>556</v>
      </c>
      <c r="FJ1" s="71" t="s">
        <v>557</v>
      </c>
      <c r="FK1" s="71" t="s">
        <v>558</v>
      </c>
      <c r="FL1" s="71" t="s">
        <v>559</v>
      </c>
      <c r="FM1" s="71" t="s">
        <v>560</v>
      </c>
      <c r="FN1" s="71" t="s">
        <v>561</v>
      </c>
      <c r="FO1" s="71" t="s">
        <v>562</v>
      </c>
      <c r="FP1" s="71" t="s">
        <v>563</v>
      </c>
      <c r="FQ1" s="71" t="s">
        <v>564</v>
      </c>
      <c r="FR1" s="71" t="s">
        <v>565</v>
      </c>
      <c r="FS1" s="71" t="s">
        <v>566</v>
      </c>
      <c r="FT1" s="71" t="s">
        <v>567</v>
      </c>
      <c r="FU1" s="71" t="s">
        <v>568</v>
      </c>
      <c r="FV1" s="71" t="s">
        <v>569</v>
      </c>
      <c r="FW1" s="71" t="s">
        <v>570</v>
      </c>
      <c r="FX1" s="71" t="s">
        <v>571</v>
      </c>
      <c r="FY1" s="71" t="s">
        <v>572</v>
      </c>
      <c r="FZ1" s="71" t="s">
        <v>573</v>
      </c>
      <c r="GA1" s="71" t="s">
        <v>574</v>
      </c>
      <c r="GB1" s="71" t="s">
        <v>575</v>
      </c>
      <c r="GC1" s="71" t="s">
        <v>576</v>
      </c>
      <c r="GD1" s="71" t="s">
        <v>577</v>
      </c>
      <c r="GE1" s="71" t="s">
        <v>578</v>
      </c>
      <c r="GF1" s="71" t="s">
        <v>579</v>
      </c>
      <c r="GG1" s="71" t="s">
        <v>580</v>
      </c>
      <c r="GH1" s="71" t="s">
        <v>581</v>
      </c>
      <c r="GI1" s="71" t="s">
        <v>582</v>
      </c>
      <c r="GJ1" s="71" t="s">
        <v>583</v>
      </c>
      <c r="GK1" s="71" t="s">
        <v>584</v>
      </c>
      <c r="GL1" s="71" t="s">
        <v>585</v>
      </c>
      <c r="GM1" s="71" t="s">
        <v>586</v>
      </c>
      <c r="GN1" s="71" t="s">
        <v>587</v>
      </c>
      <c r="GO1" s="71" t="s">
        <v>588</v>
      </c>
      <c r="GP1" s="71" t="s">
        <v>589</v>
      </c>
      <c r="GQ1" s="71" t="s">
        <v>590</v>
      </c>
      <c r="GR1" s="71" t="s">
        <v>591</v>
      </c>
      <c r="GS1" s="71" t="s">
        <v>592</v>
      </c>
      <c r="GT1" s="71" t="s">
        <v>593</v>
      </c>
      <c r="GU1" s="71" t="s">
        <v>594</v>
      </c>
      <c r="GV1" s="71" t="s">
        <v>595</v>
      </c>
      <c r="GW1" s="71" t="s">
        <v>596</v>
      </c>
      <c r="GX1" s="71" t="s">
        <v>597</v>
      </c>
      <c r="GY1" s="71" t="s">
        <v>598</v>
      </c>
      <c r="GZ1" s="71" t="s">
        <v>599</v>
      </c>
      <c r="HA1" s="71" t="s">
        <v>600</v>
      </c>
      <c r="HB1" s="71" t="s">
        <v>601</v>
      </c>
      <c r="HC1" s="71" t="s">
        <v>602</v>
      </c>
      <c r="HD1" s="71" t="s">
        <v>603</v>
      </c>
      <c r="HE1" s="71" t="s">
        <v>604</v>
      </c>
      <c r="HF1" s="71" t="s">
        <v>605</v>
      </c>
      <c r="HG1" s="71" t="s">
        <v>606</v>
      </c>
      <c r="HH1" s="71" t="s">
        <v>607</v>
      </c>
      <c r="HI1" s="71" t="s">
        <v>608</v>
      </c>
      <c r="HJ1" s="71" t="s">
        <v>609</v>
      </c>
      <c r="HK1" s="71" t="s">
        <v>610</v>
      </c>
      <c r="HL1" s="71" t="s">
        <v>611</v>
      </c>
      <c r="HM1" s="71" t="s">
        <v>612</v>
      </c>
      <c r="HN1" s="71" t="s">
        <v>613</v>
      </c>
      <c r="HO1" s="71" t="s">
        <v>614</v>
      </c>
      <c r="HP1" s="71" t="s">
        <v>615</v>
      </c>
      <c r="HQ1" s="71" t="s">
        <v>616</v>
      </c>
      <c r="HR1" s="71" t="s">
        <v>617</v>
      </c>
      <c r="HS1" s="71" t="s">
        <v>618</v>
      </c>
      <c r="HT1" s="71" t="s">
        <v>619</v>
      </c>
      <c r="HU1" s="71" t="s">
        <v>620</v>
      </c>
      <c r="HV1" s="71" t="s">
        <v>621</v>
      </c>
      <c r="HW1" s="71" t="s">
        <v>622</v>
      </c>
      <c r="HX1" s="71" t="s">
        <v>623</v>
      </c>
      <c r="HY1" s="71" t="s">
        <v>624</v>
      </c>
      <c r="HZ1" s="71" t="s">
        <v>625</v>
      </c>
      <c r="IA1" s="71" t="s">
        <v>626</v>
      </c>
      <c r="IB1" s="71" t="s">
        <v>627</v>
      </c>
      <c r="IC1" s="71" t="s">
        <v>628</v>
      </c>
      <c r="ID1" s="71" t="s">
        <v>629</v>
      </c>
      <c r="IE1" s="71" t="s">
        <v>630</v>
      </c>
      <c r="IF1" s="71" t="s">
        <v>631</v>
      </c>
      <c r="IG1" s="71" t="s">
        <v>632</v>
      </c>
      <c r="IH1" s="71" t="s">
        <v>633</v>
      </c>
      <c r="II1" s="71" t="s">
        <v>634</v>
      </c>
      <c r="IJ1" s="71" t="s">
        <v>635</v>
      </c>
      <c r="IK1" s="71" t="s">
        <v>636</v>
      </c>
      <c r="IL1" s="71" t="s">
        <v>637</v>
      </c>
      <c r="IM1" s="71" t="s">
        <v>638</v>
      </c>
      <c r="IN1" s="71" t="s">
        <v>639</v>
      </c>
      <c r="IO1" s="71" t="s">
        <v>640</v>
      </c>
      <c r="IP1" s="71" t="s">
        <v>641</v>
      </c>
      <c r="IQ1" s="71" t="s">
        <v>642</v>
      </c>
      <c r="IR1" s="71" t="s">
        <v>643</v>
      </c>
      <c r="IS1" s="71" t="s">
        <v>644</v>
      </c>
      <c r="IT1" s="71" t="s">
        <v>645</v>
      </c>
      <c r="IU1" s="71" t="s">
        <v>646</v>
      </c>
      <c r="IV1" s="71" t="s">
        <v>647</v>
      </c>
      <c r="IW1" s="71" t="s">
        <v>648</v>
      </c>
      <c r="IX1" s="71" t="s">
        <v>649</v>
      </c>
      <c r="IY1" s="71" t="s">
        <v>650</v>
      </c>
      <c r="IZ1" s="71" t="s">
        <v>651</v>
      </c>
      <c r="JA1" s="71" t="s">
        <v>652</v>
      </c>
      <c r="JB1" s="71" t="s">
        <v>653</v>
      </c>
      <c r="JC1" s="71" t="s">
        <v>654</v>
      </c>
      <c r="JD1" s="71" t="s">
        <v>655</v>
      </c>
      <c r="JE1" s="71" t="s">
        <v>656</v>
      </c>
      <c r="JF1" s="71" t="s">
        <v>657</v>
      </c>
      <c r="JG1" s="71" t="s">
        <v>658</v>
      </c>
      <c r="JH1" s="71" t="s">
        <v>659</v>
      </c>
      <c r="JI1" s="71" t="s">
        <v>660</v>
      </c>
      <c r="JJ1" s="71" t="s">
        <v>661</v>
      </c>
      <c r="JK1" s="71" t="s">
        <v>662</v>
      </c>
      <c r="JL1" s="71" t="s">
        <v>663</v>
      </c>
      <c r="JM1" s="71" t="s">
        <v>664</v>
      </c>
      <c r="JN1" s="71" t="s">
        <v>665</v>
      </c>
      <c r="JO1" s="71" t="s">
        <v>666</v>
      </c>
      <c r="JP1" s="71" t="s">
        <v>667</v>
      </c>
      <c r="JQ1" s="71" t="s">
        <v>668</v>
      </c>
      <c r="JR1" s="71" t="s">
        <v>669</v>
      </c>
      <c r="JS1" s="71" t="s">
        <v>670</v>
      </c>
      <c r="JT1" s="71" t="s">
        <v>671</v>
      </c>
      <c r="JU1" s="71" t="s">
        <v>672</v>
      </c>
      <c r="JV1" s="71" t="s">
        <v>673</v>
      </c>
      <c r="JW1" s="71" t="s">
        <v>674</v>
      </c>
      <c r="JX1" s="71" t="s">
        <v>675</v>
      </c>
      <c r="JY1" s="71" t="s">
        <v>676</v>
      </c>
      <c r="JZ1" s="71" t="s">
        <v>677</v>
      </c>
      <c r="KA1" s="71" t="s">
        <v>678</v>
      </c>
      <c r="KB1" s="71" t="s">
        <v>679</v>
      </c>
      <c r="KC1" s="71" t="s">
        <v>680</v>
      </c>
      <c r="KD1" s="71" t="s">
        <v>681</v>
      </c>
      <c r="KE1" s="71" t="s">
        <v>682</v>
      </c>
      <c r="KF1" s="71" t="s">
        <v>683</v>
      </c>
      <c r="KG1" s="71" t="s">
        <v>684</v>
      </c>
      <c r="KH1" s="71" t="s">
        <v>685</v>
      </c>
      <c r="KI1" s="71" t="s">
        <v>686</v>
      </c>
      <c r="KJ1" s="71" t="s">
        <v>687</v>
      </c>
      <c r="KK1" s="71" t="s">
        <v>688</v>
      </c>
      <c r="KL1" s="71" t="s">
        <v>689</v>
      </c>
      <c r="KM1" s="71" t="s">
        <v>690</v>
      </c>
      <c r="KN1" s="71" t="s">
        <v>691</v>
      </c>
      <c r="KO1" s="71" t="s">
        <v>692</v>
      </c>
      <c r="KP1" s="71" t="s">
        <v>693</v>
      </c>
      <c r="KQ1" s="71" t="s">
        <v>694</v>
      </c>
      <c r="KR1" s="71" t="s">
        <v>695</v>
      </c>
      <c r="KS1" s="71" t="s">
        <v>696</v>
      </c>
      <c r="KT1" s="71" t="s">
        <v>697</v>
      </c>
      <c r="KU1" s="71" t="s">
        <v>698</v>
      </c>
      <c r="KV1" s="71" t="s">
        <v>699</v>
      </c>
      <c r="KW1" s="71" t="s">
        <v>700</v>
      </c>
      <c r="KX1" s="71" t="s">
        <v>701</v>
      </c>
      <c r="KY1" s="71" t="s">
        <v>702</v>
      </c>
      <c r="KZ1" s="71" t="s">
        <v>703</v>
      </c>
      <c r="LA1" s="71" t="s">
        <v>704</v>
      </c>
    </row>
    <row r="2" spans="1:313" x14ac:dyDescent="0.25">
      <c r="A2" s="73">
        <f>Förvaltningsplan!C1</f>
        <v>0</v>
      </c>
      <c r="B2" s="71">
        <f>Förvaltningsplan!C5</f>
        <v>0</v>
      </c>
      <c r="C2" s="71">
        <f>Förvaltningsplan!E5</f>
        <v>0</v>
      </c>
      <c r="D2" s="198">
        <f>Förvaltningsplan!C6</f>
        <v>0</v>
      </c>
      <c r="E2" s="71">
        <f>Förvaltningsplan!C7</f>
        <v>0</v>
      </c>
      <c r="F2" s="71">
        <f>Förvaltningsplan!C13</f>
        <v>0</v>
      </c>
      <c r="G2" s="71">
        <f>Förvaltningsplan!F13</f>
        <v>0</v>
      </c>
      <c r="H2" s="71">
        <f>Förvaltningsplan!C14</f>
        <v>0</v>
      </c>
      <c r="I2" s="198">
        <f>Förvaltningsplan!C25</f>
        <v>0</v>
      </c>
      <c r="J2" s="71" t="b">
        <v>0</v>
      </c>
      <c r="K2" s="71" t="b">
        <v>0</v>
      </c>
      <c r="L2" s="71" t="b">
        <v>0</v>
      </c>
      <c r="M2" s="71">
        <f>Förvaltningsplan!B53</f>
        <v>0</v>
      </c>
      <c r="N2" s="199">
        <f>Förvaltningsplan!B57</f>
        <v>0</v>
      </c>
      <c r="O2" s="200">
        <f>Förvaltningsplan!B58</f>
        <v>0</v>
      </c>
      <c r="P2" s="199">
        <f>Förvaltningsplan!B59</f>
        <v>0</v>
      </c>
      <c r="Q2" s="201">
        <f>Förvaltningsplan!B60</f>
        <v>0</v>
      </c>
      <c r="R2" s="71" t="str">
        <f>Förvaltningsplan!A67</f>
        <v>Tallar</v>
      </c>
      <c r="S2" s="199">
        <f>Förvaltningsplan!F67</f>
        <v>0</v>
      </c>
      <c r="T2" s="201" t="str">
        <f>Förvaltningsplan!A68</f>
        <v>Granar</v>
      </c>
      <c r="U2" s="201">
        <f>Förvaltningsplan!F68</f>
        <v>0</v>
      </c>
      <c r="V2" s="201" t="str">
        <f>Förvaltningsplan!A69</f>
        <v>Tallar</v>
      </c>
      <c r="W2" s="199">
        <f>Förvaltningsplan!F69</f>
        <v>0</v>
      </c>
      <c r="X2" s="199" t="str">
        <f>Förvaltningsplan!A70</f>
        <v>Tallar</v>
      </c>
      <c r="Y2" s="200">
        <f>Förvaltningsplan!F70</f>
        <v>0</v>
      </c>
      <c r="Z2" s="201">
        <f>Förvaltningsplan!B79</f>
        <v>0</v>
      </c>
      <c r="AA2" s="201">
        <f>Förvaltningsplan!B80</f>
        <v>0</v>
      </c>
      <c r="AB2" s="201">
        <f>Förvaltningsplan!B81</f>
        <v>0</v>
      </c>
      <c r="AC2" s="202">
        <f>Förvaltningsplan!B85</f>
        <v>0</v>
      </c>
      <c r="AD2" s="202">
        <f>Förvaltningsplan!B97</f>
        <v>0</v>
      </c>
      <c r="AE2" s="202">
        <f>Förvaltningsplan!C97</f>
        <v>0</v>
      </c>
      <c r="AF2" s="71">
        <f>Förvaltningsplan!B98</f>
        <v>0</v>
      </c>
      <c r="AG2" s="71">
        <f>Förvaltningsplan!C98</f>
        <v>0</v>
      </c>
      <c r="AH2" s="200">
        <f>Förvaltningsplan!B99</f>
        <v>0</v>
      </c>
      <c r="AI2" s="200">
        <f>Förvaltningsplan!C99</f>
        <v>0</v>
      </c>
      <c r="AJ2" s="199">
        <f>Förvaltningsplan!B100</f>
        <v>0</v>
      </c>
      <c r="AK2" s="199">
        <f>Förvaltningsplan!C100</f>
        <v>0</v>
      </c>
      <c r="AL2" s="201">
        <f>Förvaltningsplan!B107</f>
        <v>0</v>
      </c>
      <c r="AM2" s="201">
        <f>Förvaltningsplan!C107</f>
        <v>0</v>
      </c>
      <c r="AN2" s="201">
        <f>Förvaltningsplan!D107</f>
        <v>0</v>
      </c>
      <c r="AO2" s="201">
        <f>Förvaltningsplan!E107</f>
        <v>0</v>
      </c>
      <c r="AP2" s="201">
        <f>Förvaltningsplan!F107</f>
        <v>0</v>
      </c>
      <c r="AQ2" s="201">
        <f>Förvaltningsplan!G107</f>
        <v>0</v>
      </c>
      <c r="AR2" s="201">
        <f>Förvaltningsplan!B108</f>
        <v>0</v>
      </c>
      <c r="AS2" s="201">
        <f>Förvaltningsplan!C108</f>
        <v>0</v>
      </c>
      <c r="AT2" s="201">
        <f>Förvaltningsplan!D108</f>
        <v>0</v>
      </c>
      <c r="AU2" s="201">
        <f>Förvaltningsplan!E108</f>
        <v>0</v>
      </c>
      <c r="AV2" s="201">
        <f>Förvaltningsplan!F108</f>
        <v>0</v>
      </c>
      <c r="AW2" s="201">
        <f>Förvaltningsplan!G108</f>
        <v>0</v>
      </c>
      <c r="AX2" s="201">
        <f>Förvaltningsplan!B109</f>
        <v>0</v>
      </c>
      <c r="AY2" s="201">
        <f>Förvaltningsplan!C109</f>
        <v>0</v>
      </c>
      <c r="AZ2" s="201">
        <f>Förvaltningsplan!D109</f>
        <v>0</v>
      </c>
      <c r="BA2" s="201">
        <f>Förvaltningsplan!E109</f>
        <v>0</v>
      </c>
      <c r="BB2" s="201">
        <f>Förvaltningsplan!F109</f>
        <v>0</v>
      </c>
      <c r="BC2" s="201">
        <f>Förvaltningsplan!G109</f>
        <v>0</v>
      </c>
      <c r="BD2" s="201">
        <f>Förvaltningsplan!B110</f>
        <v>0</v>
      </c>
      <c r="BE2" s="201">
        <f>Förvaltningsplan!C110</f>
        <v>0</v>
      </c>
      <c r="BF2" s="201">
        <f>Förvaltningsplan!D110</f>
        <v>0</v>
      </c>
      <c r="BG2" s="201">
        <f>Förvaltningsplan!E110</f>
        <v>0</v>
      </c>
      <c r="BH2" s="201">
        <f>Förvaltningsplan!F110</f>
        <v>0</v>
      </c>
      <c r="BI2" s="201">
        <f>Förvaltningsplan!G110</f>
        <v>0</v>
      </c>
      <c r="BJ2" s="201">
        <f>Förvaltningsplan!B125</f>
        <v>0</v>
      </c>
      <c r="BK2" s="201">
        <f>Förvaltningsplan!C124</f>
        <v>0</v>
      </c>
      <c r="BL2" s="201">
        <f>Förvaltningsplan!D124</f>
        <v>0</v>
      </c>
      <c r="BM2" s="201">
        <f>Förvaltningsplan!E124</f>
        <v>0</v>
      </c>
      <c r="BN2" s="201">
        <f>Förvaltningsplan!F124</f>
        <v>0</v>
      </c>
      <c r="BO2" s="201">
        <f>Förvaltningsplan!B126</f>
        <v>0</v>
      </c>
      <c r="BP2" s="201">
        <f>Förvaltningsplan!C126</f>
        <v>0</v>
      </c>
      <c r="BQ2" s="201">
        <f>Förvaltningsplan!D126</f>
        <v>0</v>
      </c>
      <c r="BR2" s="201">
        <f>Förvaltningsplan!E126</f>
        <v>0</v>
      </c>
      <c r="BS2" s="201">
        <f>Förvaltningsplan!F126</f>
        <v>0</v>
      </c>
      <c r="BT2" s="201">
        <f>Förvaltningsplan!B127</f>
        <v>0</v>
      </c>
      <c r="BU2" s="201">
        <f>Förvaltningsplan!C127</f>
        <v>0</v>
      </c>
      <c r="BV2" s="201">
        <f>Förvaltningsplan!D127</f>
        <v>0</v>
      </c>
      <c r="BW2" s="201">
        <f>Förvaltningsplan!E127</f>
        <v>0</v>
      </c>
      <c r="BX2" s="201">
        <f>Förvaltningsplan!F127</f>
        <v>0</v>
      </c>
      <c r="BY2" s="71">
        <f>Förvaltningsplan!B133</f>
        <v>0</v>
      </c>
      <c r="BZ2" s="71">
        <f>Förvaltningsplan!C133</f>
        <v>0</v>
      </c>
      <c r="CA2" s="71">
        <f>Förvaltningsplan!D133</f>
        <v>0</v>
      </c>
      <c r="CB2" s="201">
        <f>Förvaltningsplan!B134</f>
        <v>0</v>
      </c>
      <c r="CC2" s="201">
        <f>Förvaltningsplan!C134</f>
        <v>0</v>
      </c>
      <c r="CD2" s="201">
        <f>Förvaltningsplan!D134</f>
        <v>0</v>
      </c>
      <c r="CE2" s="201">
        <f>Förvaltningsplan!B135</f>
        <v>0</v>
      </c>
      <c r="CF2" s="201">
        <f>Förvaltningsplan!C135</f>
        <v>0</v>
      </c>
      <c r="CG2" s="201">
        <f>Förvaltningsplan!D135</f>
        <v>0</v>
      </c>
      <c r="CH2" s="201">
        <f>Förvaltningsplan!B136</f>
        <v>0</v>
      </c>
      <c r="CI2" s="201">
        <f>Förvaltningsplan!C136</f>
        <v>0</v>
      </c>
      <c r="CJ2" s="201">
        <f>Förvaltningsplan!D136</f>
        <v>0</v>
      </c>
      <c r="CK2" s="201">
        <f>Förvaltningsplan!B137</f>
        <v>0</v>
      </c>
      <c r="CL2" s="201">
        <f>Förvaltningsplan!C137</f>
        <v>0</v>
      </c>
      <c r="CM2" s="201">
        <f>Förvaltningsplan!D137</f>
        <v>0</v>
      </c>
      <c r="CN2" s="71" t="b">
        <v>0</v>
      </c>
      <c r="CO2" s="71" t="b">
        <v>0</v>
      </c>
      <c r="CP2" s="71" t="b">
        <v>0</v>
      </c>
      <c r="CQ2" s="71">
        <f>Förvaltningsplan!B147</f>
        <v>0</v>
      </c>
      <c r="CR2" s="71">
        <f>Förvaltningsplan!C147</f>
        <v>0</v>
      </c>
      <c r="CS2" s="71">
        <f>Förvaltningsplan!D147</f>
        <v>0</v>
      </c>
      <c r="CT2" s="71">
        <f>Förvaltningsplan!E147</f>
        <v>0</v>
      </c>
      <c r="CU2" s="71">
        <f>Förvaltningsplan!F147</f>
        <v>0</v>
      </c>
      <c r="CV2" s="201">
        <f>Förvaltningsplan!B148</f>
        <v>0</v>
      </c>
      <c r="CW2" s="201">
        <f>Förvaltningsplan!C148</f>
        <v>0</v>
      </c>
      <c r="CX2" s="71" t="b">
        <v>0</v>
      </c>
      <c r="CY2" s="71" t="b">
        <v>0</v>
      </c>
      <c r="CZ2" s="71" t="b">
        <v>0</v>
      </c>
      <c r="DA2" s="71" t="b">
        <v>0</v>
      </c>
      <c r="DB2" s="71" t="b">
        <v>0</v>
      </c>
      <c r="DC2" s="71" t="b">
        <v>0</v>
      </c>
      <c r="DD2" s="71" t="b">
        <v>0</v>
      </c>
      <c r="DE2" s="71" t="b">
        <v>0</v>
      </c>
      <c r="DF2" s="71" t="b">
        <v>0</v>
      </c>
      <c r="DG2" s="71" t="b">
        <v>0</v>
      </c>
      <c r="DH2" s="71" t="b">
        <v>0</v>
      </c>
      <c r="DI2" s="71" t="b">
        <v>0</v>
      </c>
      <c r="DJ2" s="71" t="b">
        <v>0</v>
      </c>
      <c r="DK2" s="71" t="b">
        <v>0</v>
      </c>
      <c r="DL2" s="201"/>
      <c r="DM2" s="71" t="b">
        <v>0</v>
      </c>
      <c r="DN2" s="201"/>
      <c r="DO2" s="201"/>
      <c r="DP2" s="73"/>
      <c r="DQ2" s="202">
        <f>Förvaltningsplan!B198</f>
        <v>0</v>
      </c>
      <c r="DR2" s="202">
        <f>Förvaltningsplan!C198</f>
        <v>0</v>
      </c>
      <c r="DS2" s="202">
        <f>Förvaltningsplan!D198</f>
        <v>0</v>
      </c>
      <c r="DT2" s="202">
        <f>Förvaltningsplan!E198</f>
        <v>0</v>
      </c>
      <c r="DU2" s="202">
        <f>Förvaltningsplan!F198</f>
        <v>0</v>
      </c>
      <c r="DV2" s="202">
        <f>Förvaltningsplan!G198</f>
        <v>0</v>
      </c>
      <c r="DW2" s="202">
        <f>Förvaltningsplan!H198</f>
        <v>0</v>
      </c>
      <c r="DX2" s="199">
        <f>Förvaltningsplan!C199</f>
        <v>0</v>
      </c>
      <c r="DY2" s="199">
        <f>Förvaltningsplan!D199</f>
        <v>0</v>
      </c>
      <c r="DZ2" s="199">
        <f>Förvaltningsplan!E199</f>
        <v>0</v>
      </c>
      <c r="EA2" s="71" t="b">
        <v>0</v>
      </c>
      <c r="EB2" s="71" t="b">
        <v>0</v>
      </c>
      <c r="ED2" s="71"/>
      <c r="EE2" s="199">
        <f>Förvaltningsplan!E205</f>
        <v>0</v>
      </c>
      <c r="EF2" s="199">
        <f>Förvaltningsplan!F205</f>
        <v>0</v>
      </c>
      <c r="EG2" s="199">
        <f>Förvaltningsplan!G205</f>
        <v>0</v>
      </c>
      <c r="EH2" s="199">
        <f>Förvaltningsplan!H205</f>
        <v>0</v>
      </c>
      <c r="EI2" s="71"/>
      <c r="EJ2" s="71"/>
      <c r="EK2" s="71"/>
      <c r="EL2" s="71">
        <f>Förvaltningsplan!E206</f>
        <v>0</v>
      </c>
      <c r="EM2" s="71">
        <f>Förvaltningsplan!F206</f>
        <v>0</v>
      </c>
      <c r="EN2" s="71"/>
      <c r="EO2" s="71"/>
      <c r="EP2" s="71"/>
      <c r="EQ2" s="71">
        <f>Förvaltningsplan!E207</f>
        <v>0</v>
      </c>
      <c r="ER2" s="71">
        <f>Förvaltningsplan!F207</f>
        <v>0</v>
      </c>
      <c r="ES2" s="71"/>
      <c r="ET2" s="71"/>
      <c r="EU2" s="71"/>
      <c r="EV2" s="71">
        <f>Förvaltningsplan!E209</f>
        <v>0</v>
      </c>
      <c r="EW2" s="71">
        <f>Förvaltningsplan!F209</f>
        <v>0</v>
      </c>
      <c r="EX2" s="71" t="b">
        <v>0</v>
      </c>
      <c r="EY2" s="71" t="b">
        <v>0</v>
      </c>
      <c r="EZ2" s="71" t="b">
        <v>0</v>
      </c>
      <c r="FA2" s="71" t="b">
        <v>0</v>
      </c>
      <c r="FB2" s="71" t="str">
        <f>Förvaltningsplan!D217</f>
        <v>Välj i lista</v>
      </c>
      <c r="FC2" s="71" t="str">
        <f>Förvaltningsplan!E217</f>
        <v>Välj i lista</v>
      </c>
      <c r="FD2" s="71" t="str">
        <f>Förvaltningsplan!F217</f>
        <v>Välj i lista</v>
      </c>
      <c r="FE2" s="73">
        <f>Förvaltningsplan!B219</f>
        <v>0</v>
      </c>
      <c r="FF2" s="71" t="b">
        <v>0</v>
      </c>
      <c r="FG2" s="71" t="b">
        <v>0</v>
      </c>
      <c r="FH2" s="73">
        <f>Förvaltningsplan!A231</f>
        <v>0</v>
      </c>
      <c r="FI2" s="201">
        <f>Förvaltningsplan!B239</f>
        <v>0</v>
      </c>
      <c r="FJ2" s="201">
        <f>Förvaltningsplan!C239</f>
        <v>0</v>
      </c>
      <c r="FK2" s="201">
        <f>Förvaltningsplan!D239</f>
        <v>0</v>
      </c>
      <c r="FL2" s="201">
        <f>Förvaltningsplan!B240</f>
        <v>0</v>
      </c>
      <c r="FM2" s="201">
        <f>Förvaltningsplan!C240</f>
        <v>0</v>
      </c>
      <c r="FN2" s="201">
        <f>Förvaltningsplan!D240</f>
        <v>0</v>
      </c>
      <c r="FO2" s="201">
        <f>Förvaltningsplan!B241</f>
        <v>0</v>
      </c>
      <c r="FP2" s="201">
        <f>Förvaltningsplan!C241</f>
        <v>0</v>
      </c>
      <c r="FQ2" s="201">
        <f>Förvaltningsplan!D241</f>
        <v>0</v>
      </c>
      <c r="FR2" s="201">
        <f>Förvaltningsplan!B249</f>
        <v>0</v>
      </c>
      <c r="FS2" s="201">
        <f>Förvaltningsplan!C249</f>
        <v>0</v>
      </c>
      <c r="FT2" s="201">
        <f>Förvaltningsplan!D249</f>
        <v>0</v>
      </c>
      <c r="FU2" s="201">
        <f>Förvaltningsplan!B247</f>
        <v>0</v>
      </c>
      <c r="FV2" s="201">
        <f>Förvaltningsplan!C247</f>
        <v>0</v>
      </c>
      <c r="FW2" s="201">
        <f>Förvaltningsplan!D247</f>
        <v>0</v>
      </c>
      <c r="FX2" s="201">
        <f>Förvaltningsplan!B248</f>
        <v>0</v>
      </c>
      <c r="FY2" s="201">
        <f>Förvaltningsplan!C248</f>
        <v>0</v>
      </c>
      <c r="FZ2" s="201">
        <f>Förvaltningsplan!D248</f>
        <v>0</v>
      </c>
      <c r="GA2" s="201">
        <f>Förvaltningsplan!B249</f>
        <v>0</v>
      </c>
      <c r="GB2" s="201">
        <f>Förvaltningsplan!C249</f>
        <v>0</v>
      </c>
      <c r="GC2" s="201">
        <f>Förvaltningsplan!D249</f>
        <v>0</v>
      </c>
      <c r="GD2" s="73">
        <f>Förvaltningsplan!A256</f>
        <v>0</v>
      </c>
      <c r="GE2" s="73">
        <f>Förvaltningsplan!B256</f>
        <v>0</v>
      </c>
      <c r="GF2" s="73">
        <f>Förvaltningsplan!C256</f>
        <v>0</v>
      </c>
      <c r="GG2" s="201">
        <f>Förvaltningsplan!A257</f>
        <v>0</v>
      </c>
      <c r="GH2" s="201">
        <f>Förvaltningsplan!B257</f>
        <v>0</v>
      </c>
      <c r="GI2" s="201">
        <f>Förvaltningsplan!C257</f>
        <v>0</v>
      </c>
      <c r="GJ2" s="73">
        <f>Förvaltningsplan!A258</f>
        <v>0</v>
      </c>
      <c r="GK2" s="73">
        <f>Förvaltningsplan!B258</f>
        <v>0</v>
      </c>
      <c r="GL2" s="73">
        <f>Förvaltningsplan!C258</f>
        <v>0</v>
      </c>
      <c r="GM2" s="73">
        <f>Förvaltningsplan!A259</f>
        <v>0</v>
      </c>
      <c r="GN2" s="73">
        <f>Förvaltningsplan!B259</f>
        <v>0</v>
      </c>
      <c r="GO2" s="73">
        <f>Förvaltningsplan!C259</f>
        <v>0</v>
      </c>
      <c r="GP2" s="73">
        <f>Förvaltningsplan!A260</f>
        <v>0</v>
      </c>
      <c r="GQ2" s="73">
        <f>Förvaltningsplan!B260</f>
        <v>0</v>
      </c>
      <c r="GR2" s="73">
        <f>Förvaltningsplan!C260</f>
        <v>0</v>
      </c>
      <c r="GS2" s="71">
        <f>Förvaltningsplan!A264</f>
        <v>0</v>
      </c>
      <c r="GT2" s="200">
        <f>Förvaltningsplan!C264</f>
        <v>0</v>
      </c>
      <c r="GU2" s="71" t="str">
        <f>Förvaltningsplan!$E276</f>
        <v>Välj i lista</v>
      </c>
      <c r="GV2" s="71" t="str">
        <f>Förvaltningsplan!$E277</f>
        <v>Välj i lista</v>
      </c>
      <c r="GW2" s="71" t="str">
        <f>Förvaltningsplan!$E278</f>
        <v>Välj i lista</v>
      </c>
      <c r="GX2" s="71" t="str">
        <f>Förvaltningsplan!$E279</f>
        <v>Välj i lista</v>
      </c>
      <c r="GY2" s="71" t="str">
        <f>Förvaltningsplan!$E280</f>
        <v>Välj i lista</v>
      </c>
      <c r="GZ2" s="71" t="str">
        <f>Förvaltningsplan!$E281</f>
        <v>Välj i lista</v>
      </c>
      <c r="HA2" s="71" t="str">
        <f>Förvaltningsplan!$E282</f>
        <v>Välj i lista</v>
      </c>
      <c r="HB2" s="71" t="str">
        <f>Förvaltningsplan!$E283</f>
        <v>Välj i lista</v>
      </c>
      <c r="HC2" s="71" t="str">
        <f>Förvaltningsplan!$E284</f>
        <v>Välj i lista</v>
      </c>
      <c r="HD2" s="71" t="str">
        <f>Förvaltningsplan!$E285</f>
        <v>Välj i lista</v>
      </c>
      <c r="HE2" s="71" t="str">
        <f>Förvaltningsplan!$E286</f>
        <v>Välj i lista</v>
      </c>
      <c r="HF2" s="71" t="str">
        <f>Förvaltningsplan!$E287</f>
        <v>Välj i lista</v>
      </c>
      <c r="HG2" s="73">
        <f>Förvaltningsplan!F276</f>
        <v>0</v>
      </c>
      <c r="HH2" s="73">
        <f>Förvaltningsplan!F277</f>
        <v>0</v>
      </c>
      <c r="HI2" s="73">
        <f>Förvaltningsplan!F278</f>
        <v>0</v>
      </c>
      <c r="HJ2" s="73">
        <f>Förvaltningsplan!F279</f>
        <v>0</v>
      </c>
      <c r="HK2" s="73">
        <f>Förvaltningsplan!F280</f>
        <v>0</v>
      </c>
      <c r="HL2" s="73">
        <f>Förvaltningsplan!F281</f>
        <v>0</v>
      </c>
      <c r="HM2" s="73">
        <f>Förvaltningsplan!F282</f>
        <v>0</v>
      </c>
      <c r="HN2" s="73">
        <f>Förvaltningsplan!F283</f>
        <v>0</v>
      </c>
      <c r="HO2" s="73">
        <f>Förvaltningsplan!F284</f>
        <v>0</v>
      </c>
      <c r="HP2" s="73">
        <f>Förvaltningsplan!F285</f>
        <v>0</v>
      </c>
      <c r="HQ2" s="73">
        <f>Förvaltningsplan!F286</f>
        <v>0</v>
      </c>
      <c r="HR2" s="73">
        <f>Förvaltningsplan!F287</f>
        <v>0</v>
      </c>
      <c r="HS2" s="201">
        <f>Förvaltningsplan!B295</f>
        <v>0</v>
      </c>
      <c r="HT2" s="201">
        <f>Förvaltningsplan!C295</f>
        <v>0</v>
      </c>
      <c r="HU2" s="201">
        <f>Förvaltningsplan!D295</f>
        <v>0</v>
      </c>
      <c r="HV2" s="201">
        <f>Förvaltningsplan!B296</f>
        <v>0</v>
      </c>
      <c r="HW2" s="201">
        <f>Förvaltningsplan!C296</f>
        <v>0</v>
      </c>
      <c r="HX2" s="201">
        <f>Förvaltningsplan!D296</f>
        <v>0</v>
      </c>
      <c r="HY2" s="201">
        <f>Förvaltningsplan!B297</f>
        <v>0</v>
      </c>
      <c r="HZ2" s="201">
        <f>Förvaltningsplan!C297</f>
        <v>0</v>
      </c>
      <c r="IA2" s="201">
        <f>Förvaltningsplan!D297</f>
        <v>0</v>
      </c>
      <c r="IB2" s="71" t="b">
        <v>0</v>
      </c>
      <c r="IC2" s="71" t="b">
        <v>0</v>
      </c>
      <c r="ID2" s="71">
        <f>Förvaltningsplan!B309</f>
        <v>0</v>
      </c>
      <c r="IE2" s="199">
        <f>Förvaltningsplan!G309</f>
        <v>0</v>
      </c>
      <c r="IF2" s="199">
        <f>Förvaltningsplan!B310</f>
        <v>0</v>
      </c>
      <c r="IG2" s="199">
        <f>Förvaltningsplan!B311</f>
        <v>0</v>
      </c>
      <c r="IH2" s="201">
        <f>Förvaltningsplan!B312</f>
        <v>0</v>
      </c>
      <c r="II2" s="201">
        <f>Förvaltningsplan!B313</f>
        <v>0</v>
      </c>
      <c r="IJ2" s="71" t="b">
        <v>0</v>
      </c>
      <c r="IK2" s="71" t="b">
        <v>0</v>
      </c>
      <c r="IL2" s="71" t="b">
        <v>0</v>
      </c>
      <c r="IM2" s="71" t="b">
        <v>0</v>
      </c>
      <c r="IN2" s="71" t="b">
        <v>0</v>
      </c>
      <c r="IO2" s="71" t="b">
        <v>0</v>
      </c>
      <c r="IP2" s="71" t="b">
        <v>0</v>
      </c>
      <c r="IQ2" s="71" t="b">
        <v>0</v>
      </c>
      <c r="IR2" s="71" t="b">
        <v>0</v>
      </c>
      <c r="IS2" s="71" t="b">
        <v>0</v>
      </c>
      <c r="IT2" s="71" t="b">
        <v>0</v>
      </c>
      <c r="IU2" s="71" t="b">
        <v>0</v>
      </c>
      <c r="IV2" s="71" t="b">
        <v>0</v>
      </c>
      <c r="IW2" s="71" t="b">
        <v>0</v>
      </c>
      <c r="IX2" s="71" t="b">
        <v>0</v>
      </c>
      <c r="IY2" s="71" t="b">
        <v>0</v>
      </c>
      <c r="IZ2" s="71" t="b">
        <v>0</v>
      </c>
      <c r="JA2" s="71" t="b">
        <v>0</v>
      </c>
      <c r="JB2" s="71" t="b">
        <v>0</v>
      </c>
      <c r="JC2" s="71" t="b">
        <v>0</v>
      </c>
      <c r="JD2" s="71" t="b">
        <v>0</v>
      </c>
      <c r="JE2" s="71">
        <f>Förvaltningsplan!B352</f>
        <v>0</v>
      </c>
      <c r="JF2" s="71">
        <f>Förvaltningsplan!C352</f>
        <v>0</v>
      </c>
      <c r="JG2" s="71">
        <f>Förvaltningsplan!D352</f>
        <v>0</v>
      </c>
      <c r="JH2" s="199">
        <f>Förvaltningsplan!B353</f>
        <v>0</v>
      </c>
      <c r="JI2" s="199">
        <f>Förvaltningsplan!C353</f>
        <v>0</v>
      </c>
      <c r="JJ2" s="199">
        <f>Förvaltningsplan!D353</f>
        <v>0</v>
      </c>
      <c r="JK2" s="200">
        <f>Förvaltningsplan!B354</f>
        <v>0</v>
      </c>
      <c r="JL2" s="200">
        <f>Förvaltningsplan!C354</f>
        <v>0</v>
      </c>
      <c r="JM2" s="200">
        <f>Förvaltningsplan!D354</f>
        <v>0</v>
      </c>
      <c r="JN2" s="199">
        <f>Förvaltningsplan!B355</f>
        <v>0</v>
      </c>
      <c r="JO2" s="199">
        <f>Förvaltningsplan!C355</f>
        <v>0</v>
      </c>
      <c r="JP2" s="199">
        <f>Förvaltningsplan!D355</f>
        <v>0</v>
      </c>
      <c r="JQ2" s="71" t="b">
        <v>0</v>
      </c>
      <c r="JR2" s="71" t="b">
        <v>0</v>
      </c>
      <c r="JS2" s="71" t="b">
        <v>0</v>
      </c>
      <c r="JT2" s="71" t="b">
        <v>0</v>
      </c>
      <c r="JU2" s="73">
        <f>Förvaltningsplan!B50</f>
        <v>0</v>
      </c>
      <c r="JV2" s="73">
        <f>Förvaltningsplan!A91</f>
        <v>0</v>
      </c>
      <c r="JW2" s="73">
        <f>Förvaltningsplan!A92</f>
        <v>0</v>
      </c>
      <c r="JX2" s="73">
        <f>Förvaltningsplan!A102</f>
        <v>0</v>
      </c>
      <c r="JY2" s="73">
        <f>Förvaltningsplan!A103</f>
        <v>0</v>
      </c>
      <c r="JZ2" s="73">
        <f>Förvaltningsplan!A117</f>
        <v>0</v>
      </c>
      <c r="KA2" s="73">
        <f>Förvaltningsplan!A118</f>
        <v>0</v>
      </c>
      <c r="KB2" s="73">
        <f>Förvaltningsplan!A129</f>
        <v>0</v>
      </c>
      <c r="KC2" s="73">
        <f>Förvaltningsplan!A130</f>
        <v>0</v>
      </c>
      <c r="KD2" s="73">
        <f>Förvaltningsplan!A139</f>
        <v>0</v>
      </c>
      <c r="KE2" s="73">
        <f>Förvaltningsplan!A140</f>
        <v>0</v>
      </c>
      <c r="KF2" s="73">
        <f>Förvaltningsplan!A221</f>
        <v>0</v>
      </c>
      <c r="KG2" s="73">
        <f>Förvaltningsplan!A222</f>
        <v>0</v>
      </c>
      <c r="KH2" s="73">
        <f>Förvaltningsplan!A223</f>
        <v>0</v>
      </c>
      <c r="KI2" s="73">
        <f>Förvaltningsplan!A224</f>
        <v>0</v>
      </c>
      <c r="KJ2" s="73">
        <f>Förvaltningsplan!A305</f>
        <v>0</v>
      </c>
      <c r="KK2" s="73">
        <f>Förvaltningsplan!A306</f>
        <v>0</v>
      </c>
      <c r="KL2" s="73">
        <f>Förvaltningsplan!A316</f>
        <v>0</v>
      </c>
      <c r="KM2" s="73">
        <f>Förvaltningsplan!A317</f>
        <v>0</v>
      </c>
      <c r="KN2" s="73">
        <f>Förvaltningsplan!A329</f>
        <v>0</v>
      </c>
      <c r="KO2" s="73">
        <f>Förvaltningsplan!A330</f>
        <v>0</v>
      </c>
      <c r="KP2" s="73">
        <f>Förvaltningsplan!A343</f>
        <v>0</v>
      </c>
      <c r="KQ2" s="73">
        <f>Förvaltningsplan!A344</f>
        <v>0</v>
      </c>
      <c r="KR2" s="73">
        <f>Förvaltningsplan!A345</f>
        <v>0</v>
      </c>
      <c r="KS2" s="73">
        <f>Förvaltningsplan!A346</f>
        <v>0</v>
      </c>
      <c r="KT2" s="73">
        <f>Förvaltningsplan!A347</f>
        <v>0</v>
      </c>
      <c r="KU2" s="73">
        <f>Förvaltningsplan!A348</f>
        <v>0</v>
      </c>
      <c r="KV2" s="73">
        <f>Förvaltningsplan!A360</f>
        <v>0</v>
      </c>
      <c r="KW2" s="73">
        <f>Förvaltningsplan!C360</f>
        <v>0</v>
      </c>
      <c r="KX2" s="73">
        <f>Förvaltningsplan!A365</f>
        <v>0</v>
      </c>
      <c r="KY2" s="73">
        <f>Förvaltningsplan!C365</f>
        <v>0</v>
      </c>
      <c r="KZ2" s="73">
        <f>Förvaltningsplan!A375</f>
        <v>0</v>
      </c>
      <c r="LA2" s="73">
        <f>Förvaltningsplan!C375</f>
        <v>0</v>
      </c>
    </row>
    <row r="37" spans="105:105" x14ac:dyDescent="0.25">
      <c r="DA37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XFD1048576"/>
    </sheetView>
  </sheetViews>
  <sheetFormatPr defaultColWidth="9.140625" defaultRowHeight="15" x14ac:dyDescent="0.25"/>
  <cols>
    <col min="1" max="1" width="9.140625" style="71" customWidth="1"/>
    <col min="2" max="16384" width="9.140625" style="7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1"/>
  <sheetViews>
    <sheetView topLeftCell="B157" workbookViewId="0">
      <selection activeCell="D175" sqref="D175"/>
    </sheetView>
  </sheetViews>
  <sheetFormatPr defaultRowHeight="15" x14ac:dyDescent="0.25"/>
  <cols>
    <col min="1" max="1" width="9.140625" style="71" customWidth="1"/>
    <col min="2" max="2" width="20" style="71" customWidth="1"/>
    <col min="3" max="3" width="25.28515625" style="71" customWidth="1"/>
    <col min="4" max="5" width="42.28515625" style="71" customWidth="1"/>
    <col min="6" max="7" width="15.42578125" style="71" customWidth="1"/>
    <col min="8" max="8" width="57.85546875" style="71" bestFit="1" customWidth="1"/>
    <col min="9" max="9" width="15.42578125" style="71" customWidth="1"/>
  </cols>
  <sheetData>
    <row r="1" spans="1:7" x14ac:dyDescent="0.25">
      <c r="A1" s="71" t="s">
        <v>705</v>
      </c>
    </row>
    <row r="2" spans="1:7" x14ac:dyDescent="0.25">
      <c r="B2" s="71" t="s">
        <v>706</v>
      </c>
      <c r="C2" s="71" t="s">
        <v>707</v>
      </c>
      <c r="D2" s="71" t="s">
        <v>708</v>
      </c>
      <c r="F2" s="71" t="s">
        <v>709</v>
      </c>
      <c r="G2" s="71" t="s">
        <v>710</v>
      </c>
    </row>
    <row r="3" spans="1:7" x14ac:dyDescent="0.25">
      <c r="B3" s="71" t="s">
        <v>261</v>
      </c>
      <c r="C3" s="71" t="s">
        <v>261</v>
      </c>
      <c r="D3" s="71" t="s">
        <v>261</v>
      </c>
      <c r="E3" s="71" t="s">
        <v>261</v>
      </c>
      <c r="F3" s="71" t="s">
        <v>261</v>
      </c>
      <c r="G3" s="71" t="s">
        <v>261</v>
      </c>
    </row>
    <row r="5" spans="1:7" x14ac:dyDescent="0.25">
      <c r="B5" s="71" t="s">
        <v>83</v>
      </c>
      <c r="C5" s="71" t="s">
        <v>711</v>
      </c>
      <c r="D5" s="71" t="s">
        <v>712</v>
      </c>
      <c r="E5" s="71" t="s">
        <v>713</v>
      </c>
      <c r="F5" s="71" t="s">
        <v>714</v>
      </c>
      <c r="G5" s="71" t="s">
        <v>236</v>
      </c>
    </row>
    <row r="6" spans="1:7" x14ac:dyDescent="0.25">
      <c r="B6" s="71" t="s">
        <v>87</v>
      </c>
      <c r="C6" s="71" t="s">
        <v>715</v>
      </c>
      <c r="D6" s="71" t="s">
        <v>716</v>
      </c>
      <c r="F6" s="71" t="s">
        <v>119</v>
      </c>
      <c r="G6" s="71" t="s">
        <v>55</v>
      </c>
    </row>
    <row r="7" spans="1:7" x14ac:dyDescent="0.25">
      <c r="B7" s="71" t="s">
        <v>717</v>
      </c>
      <c r="C7" s="71" t="s">
        <v>718</v>
      </c>
      <c r="D7" s="71" t="s">
        <v>719</v>
      </c>
      <c r="F7" s="71" t="s">
        <v>720</v>
      </c>
      <c r="G7" s="71" t="s">
        <v>235</v>
      </c>
    </row>
    <row r="8" spans="1:7" x14ac:dyDescent="0.25">
      <c r="D8" s="71" t="s">
        <v>721</v>
      </c>
      <c r="G8" s="71" t="s">
        <v>285</v>
      </c>
    </row>
    <row r="10" spans="1:7" x14ac:dyDescent="0.25">
      <c r="B10" s="203" t="s">
        <v>722</v>
      </c>
    </row>
    <row r="11" spans="1:7" x14ac:dyDescent="0.25">
      <c r="B11" s="71" t="s">
        <v>261</v>
      </c>
    </row>
    <row r="13" spans="1:7" x14ac:dyDescent="0.25">
      <c r="B13" s="71" t="s">
        <v>723</v>
      </c>
    </row>
    <row r="14" spans="1:7" x14ac:dyDescent="0.25">
      <c r="B14" s="71" t="s">
        <v>724</v>
      </c>
    </row>
    <row r="15" spans="1:7" x14ac:dyDescent="0.25">
      <c r="B15" s="71" t="s">
        <v>725</v>
      </c>
    </row>
    <row r="16" spans="1:7" x14ac:dyDescent="0.25">
      <c r="B16" s="71" t="s">
        <v>726</v>
      </c>
    </row>
    <row r="17" spans="2:10" x14ac:dyDescent="0.25">
      <c r="B17" s="71" t="s">
        <v>727</v>
      </c>
    </row>
    <row r="19" spans="2:10" x14ac:dyDescent="0.25">
      <c r="B19" s="203" t="s">
        <v>728</v>
      </c>
      <c r="C19" s="71" t="s">
        <v>11</v>
      </c>
      <c r="D19" s="71" t="s">
        <v>729</v>
      </c>
      <c r="F19" s="71" t="s">
        <v>730</v>
      </c>
      <c r="G19" s="71" t="s">
        <v>731</v>
      </c>
      <c r="H19" s="71" t="s">
        <v>732</v>
      </c>
      <c r="I19" s="71" t="s">
        <v>733</v>
      </c>
      <c r="J19" s="71" t="s">
        <v>734</v>
      </c>
    </row>
    <row r="20" spans="2:10" x14ac:dyDescent="0.25">
      <c r="B20" s="71" t="s">
        <v>735</v>
      </c>
      <c r="C20" s="71" t="s">
        <v>736</v>
      </c>
      <c r="D20" s="79">
        <v>1</v>
      </c>
      <c r="F20" s="71">
        <v>1</v>
      </c>
      <c r="G20" s="71">
        <v>1</v>
      </c>
      <c r="H20" s="71">
        <v>1</v>
      </c>
      <c r="I20" s="71" t="s">
        <v>737</v>
      </c>
      <c r="J20" s="71" t="s">
        <v>738</v>
      </c>
    </row>
    <row r="21" spans="2:10" x14ac:dyDescent="0.25">
      <c r="B21" s="71" t="s">
        <v>739</v>
      </c>
      <c r="C21" s="71" t="s">
        <v>740</v>
      </c>
      <c r="D21" s="79">
        <v>3</v>
      </c>
      <c r="F21" s="71">
        <v>1</v>
      </c>
      <c r="G21" s="71">
        <v>2</v>
      </c>
      <c r="H21" s="71">
        <v>2</v>
      </c>
      <c r="I21" s="71" t="s">
        <v>741</v>
      </c>
      <c r="J21" s="71" t="s">
        <v>742</v>
      </c>
    </row>
    <row r="22" spans="2:10" x14ac:dyDescent="0.25">
      <c r="B22" s="71" t="s">
        <v>743</v>
      </c>
      <c r="C22" s="71" t="s">
        <v>744</v>
      </c>
      <c r="D22" s="79">
        <v>4</v>
      </c>
      <c r="F22" s="71">
        <v>1</v>
      </c>
      <c r="G22" s="71">
        <v>3</v>
      </c>
      <c r="H22" s="71">
        <v>3</v>
      </c>
      <c r="I22" s="71" t="s">
        <v>745</v>
      </c>
      <c r="J22" s="71" t="s">
        <v>746</v>
      </c>
    </row>
    <row r="23" spans="2:10" x14ac:dyDescent="0.25">
      <c r="B23" s="71" t="s">
        <v>747</v>
      </c>
      <c r="C23" s="71" t="s">
        <v>748</v>
      </c>
      <c r="D23" s="79">
        <v>5</v>
      </c>
      <c r="F23" s="71">
        <v>1</v>
      </c>
      <c r="G23" s="71">
        <v>4</v>
      </c>
      <c r="H23" s="71">
        <v>4</v>
      </c>
      <c r="I23" s="71" t="s">
        <v>749</v>
      </c>
      <c r="J23" s="71" t="s">
        <v>750</v>
      </c>
    </row>
    <row r="24" spans="2:10" x14ac:dyDescent="0.25">
      <c r="B24" s="71" t="s">
        <v>751</v>
      </c>
      <c r="C24" s="71" t="s">
        <v>752</v>
      </c>
      <c r="D24" s="79">
        <v>6</v>
      </c>
      <c r="F24" s="71">
        <v>1</v>
      </c>
      <c r="G24" s="71">
        <v>5</v>
      </c>
      <c r="H24" s="71">
        <v>5</v>
      </c>
      <c r="I24" s="71" t="s">
        <v>753</v>
      </c>
      <c r="J24" s="71" t="s">
        <v>754</v>
      </c>
    </row>
    <row r="25" spans="2:10" x14ac:dyDescent="0.25">
      <c r="B25" s="71" t="s">
        <v>755</v>
      </c>
      <c r="C25" s="71" t="s">
        <v>756</v>
      </c>
      <c r="D25" s="79">
        <v>7</v>
      </c>
      <c r="F25" s="71">
        <v>1</v>
      </c>
      <c r="G25" s="71">
        <v>6</v>
      </c>
      <c r="H25" s="71">
        <v>6</v>
      </c>
      <c r="I25" s="71" t="s">
        <v>757</v>
      </c>
      <c r="J25" s="71" t="s">
        <v>758</v>
      </c>
    </row>
    <row r="26" spans="2:10" x14ac:dyDescent="0.25">
      <c r="B26" s="71" t="s">
        <v>759</v>
      </c>
      <c r="C26" s="71" t="s">
        <v>760</v>
      </c>
      <c r="D26" s="79">
        <v>8</v>
      </c>
      <c r="F26" s="71">
        <v>1</v>
      </c>
      <c r="G26" s="71">
        <v>7</v>
      </c>
      <c r="H26" s="71">
        <v>7</v>
      </c>
      <c r="I26" s="71" t="s">
        <v>761</v>
      </c>
      <c r="J26" s="71" t="s">
        <v>762</v>
      </c>
    </row>
    <row r="27" spans="2:10" x14ac:dyDescent="0.25">
      <c r="B27" s="71" t="s">
        <v>763</v>
      </c>
      <c r="C27" s="71" t="s">
        <v>764</v>
      </c>
      <c r="D27" s="79">
        <v>10</v>
      </c>
      <c r="F27" s="71">
        <v>1</v>
      </c>
      <c r="G27" s="71">
        <v>8</v>
      </c>
      <c r="H27" s="71">
        <v>8</v>
      </c>
      <c r="I27" s="71" t="s">
        <v>765</v>
      </c>
      <c r="J27" s="71" t="s">
        <v>766</v>
      </c>
    </row>
    <row r="28" spans="2:10" x14ac:dyDescent="0.25">
      <c r="B28" s="71" t="s">
        <v>767</v>
      </c>
      <c r="C28" s="71" t="s">
        <v>768</v>
      </c>
      <c r="D28" s="79">
        <v>12</v>
      </c>
      <c r="F28" s="71">
        <v>3</v>
      </c>
      <c r="G28" s="71">
        <v>9</v>
      </c>
      <c r="H28" s="71">
        <v>1</v>
      </c>
      <c r="I28" s="71" t="s">
        <v>769</v>
      </c>
      <c r="J28" s="71" t="s">
        <v>770</v>
      </c>
    </row>
    <row r="29" spans="2:10" x14ac:dyDescent="0.25">
      <c r="B29" s="71" t="s">
        <v>771</v>
      </c>
      <c r="C29" s="71" t="s">
        <v>772</v>
      </c>
      <c r="D29" s="79">
        <v>13</v>
      </c>
      <c r="F29" s="71">
        <v>3</v>
      </c>
      <c r="G29" s="71">
        <v>10</v>
      </c>
      <c r="H29" s="71">
        <v>2</v>
      </c>
      <c r="I29" s="71" t="s">
        <v>773</v>
      </c>
      <c r="J29" s="71" t="s">
        <v>774</v>
      </c>
    </row>
    <row r="30" spans="2:10" x14ac:dyDescent="0.25">
      <c r="B30" s="71" t="s">
        <v>775</v>
      </c>
      <c r="C30" s="71" t="s">
        <v>776</v>
      </c>
      <c r="D30" s="79">
        <v>14</v>
      </c>
      <c r="F30" s="71">
        <v>3</v>
      </c>
      <c r="G30" s="71">
        <v>11</v>
      </c>
      <c r="H30" s="71">
        <v>3</v>
      </c>
      <c r="I30" s="71" t="s">
        <v>777</v>
      </c>
      <c r="J30" s="71" t="s">
        <v>778</v>
      </c>
    </row>
    <row r="31" spans="2:10" x14ac:dyDescent="0.25">
      <c r="B31" s="71" t="s">
        <v>779</v>
      </c>
      <c r="C31" s="71" t="s">
        <v>780</v>
      </c>
      <c r="D31" s="79">
        <v>17</v>
      </c>
      <c r="F31" s="71">
        <v>3</v>
      </c>
      <c r="G31" s="71">
        <v>12</v>
      </c>
      <c r="H31" s="71">
        <v>4</v>
      </c>
      <c r="I31" s="71" t="s">
        <v>781</v>
      </c>
      <c r="J31" s="71" t="s">
        <v>782</v>
      </c>
    </row>
    <row r="32" spans="2:10" x14ac:dyDescent="0.25">
      <c r="B32" s="71" t="s">
        <v>783</v>
      </c>
      <c r="C32" s="71" t="s">
        <v>784</v>
      </c>
      <c r="D32" s="79">
        <v>18</v>
      </c>
      <c r="F32" s="71">
        <v>3</v>
      </c>
      <c r="G32" s="71">
        <v>13</v>
      </c>
      <c r="H32" s="71">
        <v>5</v>
      </c>
      <c r="I32" s="71" t="s">
        <v>785</v>
      </c>
      <c r="J32" s="71" t="s">
        <v>786</v>
      </c>
    </row>
    <row r="33" spans="2:10" x14ac:dyDescent="0.25">
      <c r="B33" s="71" t="s">
        <v>787</v>
      </c>
      <c r="C33" s="71" t="s">
        <v>788</v>
      </c>
      <c r="D33" s="79">
        <v>19</v>
      </c>
      <c r="F33" s="71">
        <v>3</v>
      </c>
      <c r="G33" s="71">
        <v>14</v>
      </c>
      <c r="H33" s="71">
        <v>6</v>
      </c>
      <c r="I33" s="71" t="s">
        <v>789</v>
      </c>
      <c r="J33" s="71" t="s">
        <v>790</v>
      </c>
    </row>
    <row r="34" spans="2:10" x14ac:dyDescent="0.25">
      <c r="B34" s="71" t="s">
        <v>791</v>
      </c>
      <c r="C34" s="71" t="s">
        <v>792</v>
      </c>
      <c r="D34" s="79">
        <v>20</v>
      </c>
      <c r="F34" s="71">
        <v>4</v>
      </c>
      <c r="G34" s="71">
        <v>15</v>
      </c>
      <c r="H34" s="71">
        <v>1</v>
      </c>
      <c r="I34" s="71" t="s">
        <v>793</v>
      </c>
      <c r="J34" s="71" t="s">
        <v>794</v>
      </c>
    </row>
    <row r="35" spans="2:10" x14ac:dyDescent="0.25">
      <c r="B35" s="71" t="s">
        <v>795</v>
      </c>
      <c r="C35" s="71" t="s">
        <v>796</v>
      </c>
      <c r="D35" s="79">
        <v>21</v>
      </c>
      <c r="F35" s="71">
        <v>4</v>
      </c>
      <c r="G35" s="71">
        <v>16</v>
      </c>
      <c r="H35" s="71">
        <v>2</v>
      </c>
      <c r="I35" s="71" t="s">
        <v>797</v>
      </c>
      <c r="J35" s="71" t="s">
        <v>798</v>
      </c>
    </row>
    <row r="36" spans="2:10" x14ac:dyDescent="0.25">
      <c r="B36" s="71" t="s">
        <v>799</v>
      </c>
      <c r="C36" s="71" t="s">
        <v>800</v>
      </c>
      <c r="D36" s="79">
        <v>22</v>
      </c>
      <c r="F36" s="71">
        <v>4</v>
      </c>
      <c r="H36" s="71">
        <v>3</v>
      </c>
      <c r="I36" s="71" t="s">
        <v>801</v>
      </c>
      <c r="J36" s="71" t="s">
        <v>802</v>
      </c>
    </row>
    <row r="37" spans="2:10" x14ac:dyDescent="0.25">
      <c r="B37" s="71" t="s">
        <v>803</v>
      </c>
      <c r="C37" s="71" t="s">
        <v>804</v>
      </c>
      <c r="D37" s="79">
        <v>23</v>
      </c>
      <c r="F37" s="71">
        <v>4</v>
      </c>
      <c r="H37" s="71">
        <v>4</v>
      </c>
      <c r="I37" s="71" t="s">
        <v>805</v>
      </c>
      <c r="J37" s="71" t="s">
        <v>806</v>
      </c>
    </row>
    <row r="38" spans="2:10" x14ac:dyDescent="0.25">
      <c r="B38" s="71" t="s">
        <v>807</v>
      </c>
      <c r="C38" s="71" t="s">
        <v>808</v>
      </c>
      <c r="D38" s="79">
        <v>24</v>
      </c>
      <c r="F38" s="71">
        <v>4</v>
      </c>
      <c r="H38" s="71">
        <v>5</v>
      </c>
      <c r="I38" s="71" t="s">
        <v>809</v>
      </c>
      <c r="J38" s="71" t="s">
        <v>810</v>
      </c>
    </row>
    <row r="39" spans="2:10" x14ac:dyDescent="0.25">
      <c r="B39" s="71" t="s">
        <v>811</v>
      </c>
      <c r="C39" s="71" t="s">
        <v>812</v>
      </c>
      <c r="D39" s="79">
        <v>25</v>
      </c>
      <c r="F39" s="71">
        <v>4</v>
      </c>
      <c r="H39" s="71">
        <v>6</v>
      </c>
      <c r="I39" s="71" t="s">
        <v>813</v>
      </c>
      <c r="J39" s="71" t="s">
        <v>814</v>
      </c>
    </row>
    <row r="40" spans="2:10" x14ac:dyDescent="0.25">
      <c r="F40" s="71">
        <v>4</v>
      </c>
      <c r="H40" s="71">
        <v>7</v>
      </c>
      <c r="I40" s="71" t="s">
        <v>815</v>
      </c>
      <c r="J40" s="71" t="s">
        <v>816</v>
      </c>
    </row>
    <row r="41" spans="2:10" x14ac:dyDescent="0.25">
      <c r="B41" s="71" t="s">
        <v>817</v>
      </c>
      <c r="F41" s="71">
        <v>4</v>
      </c>
      <c r="H41" s="71">
        <v>8</v>
      </c>
      <c r="I41" s="71" t="s">
        <v>818</v>
      </c>
      <c r="J41" s="71" t="s">
        <v>819</v>
      </c>
    </row>
    <row r="42" spans="2:10" x14ac:dyDescent="0.25">
      <c r="B42" s="71" t="s">
        <v>54</v>
      </c>
      <c r="F42" s="71">
        <v>4</v>
      </c>
      <c r="H42" s="71">
        <v>9</v>
      </c>
      <c r="I42" s="71" t="s">
        <v>820</v>
      </c>
      <c r="J42" s="71" t="s">
        <v>821</v>
      </c>
    </row>
    <row r="43" spans="2:10" x14ac:dyDescent="0.25">
      <c r="B43" s="71" t="s">
        <v>55</v>
      </c>
      <c r="F43" s="71">
        <v>5</v>
      </c>
      <c r="H43" s="71">
        <v>1</v>
      </c>
      <c r="I43" s="71" t="s">
        <v>822</v>
      </c>
      <c r="J43" s="71" t="s">
        <v>823</v>
      </c>
    </row>
    <row r="44" spans="2:10" x14ac:dyDescent="0.25">
      <c r="B44" s="71" t="s">
        <v>56</v>
      </c>
      <c r="F44" s="71">
        <v>5</v>
      </c>
      <c r="H44" s="71">
        <v>2</v>
      </c>
      <c r="I44" s="71" t="s">
        <v>824</v>
      </c>
      <c r="J44" s="71" t="s">
        <v>825</v>
      </c>
    </row>
    <row r="45" spans="2:10" x14ac:dyDescent="0.25">
      <c r="F45" s="71">
        <v>5</v>
      </c>
      <c r="H45" s="71">
        <v>3</v>
      </c>
      <c r="I45" s="71" t="s">
        <v>826</v>
      </c>
      <c r="J45" s="71" t="s">
        <v>827</v>
      </c>
    </row>
    <row r="46" spans="2:10" x14ac:dyDescent="0.25">
      <c r="F46" s="71">
        <v>5</v>
      </c>
      <c r="H46" s="71">
        <v>4</v>
      </c>
      <c r="I46" s="71" t="s">
        <v>828</v>
      </c>
      <c r="J46" s="71" t="s">
        <v>829</v>
      </c>
    </row>
    <row r="47" spans="2:10" x14ac:dyDescent="0.25">
      <c r="F47" s="71">
        <v>5</v>
      </c>
      <c r="H47" s="71">
        <v>5</v>
      </c>
      <c r="I47" s="71" t="s">
        <v>830</v>
      </c>
      <c r="J47" s="71" t="s">
        <v>831</v>
      </c>
    </row>
    <row r="48" spans="2:10" x14ac:dyDescent="0.25">
      <c r="F48" s="71">
        <v>5</v>
      </c>
      <c r="H48" s="71">
        <v>6</v>
      </c>
      <c r="I48" s="71" t="s">
        <v>832</v>
      </c>
      <c r="J48" s="71" t="s">
        <v>833</v>
      </c>
    </row>
    <row r="49" spans="6:10" x14ac:dyDescent="0.25">
      <c r="F49" s="71">
        <v>5</v>
      </c>
      <c r="H49" s="71">
        <v>7</v>
      </c>
      <c r="I49" s="71" t="s">
        <v>834</v>
      </c>
      <c r="J49" s="71" t="s">
        <v>835</v>
      </c>
    </row>
    <row r="50" spans="6:10" x14ac:dyDescent="0.25">
      <c r="F50" s="71">
        <v>5</v>
      </c>
      <c r="H50" s="71">
        <v>8</v>
      </c>
      <c r="I50" s="71" t="s">
        <v>836</v>
      </c>
      <c r="J50" s="71" t="s">
        <v>837</v>
      </c>
    </row>
    <row r="51" spans="6:10" x14ac:dyDescent="0.25">
      <c r="F51" s="71">
        <v>6</v>
      </c>
      <c r="H51" s="71">
        <v>1</v>
      </c>
      <c r="I51" s="71" t="s">
        <v>838</v>
      </c>
      <c r="J51" s="71" t="s">
        <v>839</v>
      </c>
    </row>
    <row r="52" spans="6:10" x14ac:dyDescent="0.25">
      <c r="F52" s="71">
        <v>6</v>
      </c>
      <c r="H52" s="71">
        <v>2</v>
      </c>
      <c r="I52" s="71" t="s">
        <v>840</v>
      </c>
      <c r="J52" s="71" t="s">
        <v>841</v>
      </c>
    </row>
    <row r="53" spans="6:10" x14ac:dyDescent="0.25">
      <c r="F53" s="71">
        <v>6</v>
      </c>
      <c r="H53" s="71">
        <v>3</v>
      </c>
      <c r="I53" s="71" t="s">
        <v>842</v>
      </c>
      <c r="J53" s="71" t="s">
        <v>843</v>
      </c>
    </row>
    <row r="54" spans="6:10" x14ac:dyDescent="0.25">
      <c r="F54" s="71">
        <v>6</v>
      </c>
      <c r="H54" s="71">
        <v>4</v>
      </c>
      <c r="I54" s="71" t="s">
        <v>844</v>
      </c>
      <c r="J54" s="71" t="s">
        <v>845</v>
      </c>
    </row>
    <row r="55" spans="6:10" x14ac:dyDescent="0.25">
      <c r="F55" s="71">
        <v>6</v>
      </c>
      <c r="H55" s="71">
        <v>5</v>
      </c>
      <c r="I55" s="71" t="s">
        <v>846</v>
      </c>
      <c r="J55" s="71" t="s">
        <v>847</v>
      </c>
    </row>
    <row r="56" spans="6:10" x14ac:dyDescent="0.25">
      <c r="F56" s="71">
        <v>6</v>
      </c>
      <c r="H56" s="71">
        <v>6</v>
      </c>
      <c r="I56" s="71" t="s">
        <v>848</v>
      </c>
      <c r="J56" s="71" t="s">
        <v>849</v>
      </c>
    </row>
    <row r="57" spans="6:10" x14ac:dyDescent="0.25">
      <c r="F57" s="71">
        <v>6</v>
      </c>
      <c r="H57" s="71">
        <v>7</v>
      </c>
      <c r="I57" s="71" t="s">
        <v>850</v>
      </c>
      <c r="J57" s="71" t="s">
        <v>851</v>
      </c>
    </row>
    <row r="58" spans="6:10" x14ac:dyDescent="0.25">
      <c r="F58" s="71">
        <v>6</v>
      </c>
      <c r="H58" s="71">
        <v>8</v>
      </c>
      <c r="I58" s="71" t="s">
        <v>852</v>
      </c>
      <c r="J58" s="71" t="s">
        <v>853</v>
      </c>
    </row>
    <row r="59" spans="6:10" x14ac:dyDescent="0.25">
      <c r="F59" s="71">
        <v>7</v>
      </c>
      <c r="H59" s="71">
        <v>1</v>
      </c>
      <c r="I59" s="71">
        <v>1</v>
      </c>
      <c r="J59" s="71" t="s">
        <v>854</v>
      </c>
    </row>
    <row r="60" spans="6:10" x14ac:dyDescent="0.25">
      <c r="F60" s="71">
        <v>7</v>
      </c>
      <c r="H60" s="71">
        <v>2</v>
      </c>
      <c r="I60" s="71">
        <v>2</v>
      </c>
      <c r="J60" s="71" t="s">
        <v>855</v>
      </c>
    </row>
    <row r="61" spans="6:10" x14ac:dyDescent="0.25">
      <c r="F61" s="71">
        <v>7</v>
      </c>
      <c r="H61" s="71">
        <v>3</v>
      </c>
      <c r="I61" s="71">
        <v>3</v>
      </c>
      <c r="J61" s="71" t="s">
        <v>856</v>
      </c>
    </row>
    <row r="62" spans="6:10" x14ac:dyDescent="0.25">
      <c r="F62" s="71">
        <v>7</v>
      </c>
      <c r="H62" s="71">
        <v>4</v>
      </c>
      <c r="I62" s="71">
        <v>4</v>
      </c>
      <c r="J62" s="71" t="s">
        <v>857</v>
      </c>
    </row>
    <row r="63" spans="6:10" x14ac:dyDescent="0.25">
      <c r="F63" s="71">
        <v>7</v>
      </c>
      <c r="H63" s="71">
        <v>5</v>
      </c>
      <c r="I63" s="71">
        <v>5</v>
      </c>
      <c r="J63" s="71" t="s">
        <v>858</v>
      </c>
    </row>
    <row r="64" spans="6:10" x14ac:dyDescent="0.25">
      <c r="F64" s="71">
        <v>7</v>
      </c>
      <c r="H64" s="71">
        <v>6</v>
      </c>
      <c r="I64" s="71">
        <v>6</v>
      </c>
      <c r="J64" s="71" t="s">
        <v>859</v>
      </c>
    </row>
    <row r="65" spans="6:10" x14ac:dyDescent="0.25">
      <c r="F65" s="71">
        <v>7</v>
      </c>
      <c r="H65" s="71">
        <v>7</v>
      </c>
      <c r="I65" s="71">
        <v>7</v>
      </c>
      <c r="J65" s="71" t="s">
        <v>860</v>
      </c>
    </row>
    <row r="66" spans="6:10" x14ac:dyDescent="0.25">
      <c r="F66" s="71">
        <v>8</v>
      </c>
      <c r="H66" s="71">
        <v>1</v>
      </c>
      <c r="I66" s="71" t="s">
        <v>861</v>
      </c>
      <c r="J66" s="71" t="s">
        <v>862</v>
      </c>
    </row>
    <row r="67" spans="6:10" x14ac:dyDescent="0.25">
      <c r="F67" s="71">
        <v>8</v>
      </c>
      <c r="H67" s="71">
        <v>2</v>
      </c>
      <c r="I67" s="71" t="s">
        <v>863</v>
      </c>
      <c r="J67" s="71" t="s">
        <v>864</v>
      </c>
    </row>
    <row r="68" spans="6:10" x14ac:dyDescent="0.25">
      <c r="F68" s="71">
        <v>8</v>
      </c>
      <c r="H68" s="71">
        <v>3</v>
      </c>
      <c r="I68" s="71" t="s">
        <v>865</v>
      </c>
      <c r="J68" s="71" t="s">
        <v>866</v>
      </c>
    </row>
    <row r="69" spans="6:10" x14ac:dyDescent="0.25">
      <c r="F69" s="71">
        <v>8</v>
      </c>
      <c r="H69" s="71">
        <v>4</v>
      </c>
      <c r="I69" s="71" t="s">
        <v>867</v>
      </c>
      <c r="J69" s="71" t="s">
        <v>868</v>
      </c>
    </row>
    <row r="70" spans="6:10" x14ac:dyDescent="0.25">
      <c r="F70" s="71">
        <v>8</v>
      </c>
      <c r="H70" s="71">
        <v>5</v>
      </c>
      <c r="I70" s="71" t="s">
        <v>869</v>
      </c>
      <c r="J70" s="71" t="s">
        <v>870</v>
      </c>
    </row>
    <row r="71" spans="6:10" x14ac:dyDescent="0.25">
      <c r="F71" s="71">
        <v>8</v>
      </c>
      <c r="H71" s="71">
        <v>6</v>
      </c>
      <c r="I71" s="71" t="s">
        <v>871</v>
      </c>
      <c r="J71" s="71" t="s">
        <v>872</v>
      </c>
    </row>
    <row r="72" spans="6:10" x14ac:dyDescent="0.25">
      <c r="F72" s="71">
        <v>8</v>
      </c>
      <c r="H72" s="71">
        <v>7</v>
      </c>
      <c r="I72" s="71" t="s">
        <v>873</v>
      </c>
      <c r="J72" s="71" t="s">
        <v>874</v>
      </c>
    </row>
    <row r="73" spans="6:10" x14ac:dyDescent="0.25">
      <c r="F73" s="71">
        <v>8</v>
      </c>
      <c r="H73" s="71">
        <v>8</v>
      </c>
      <c r="I73" s="71" t="s">
        <v>875</v>
      </c>
      <c r="J73" s="71" t="s">
        <v>876</v>
      </c>
    </row>
    <row r="74" spans="6:10" x14ac:dyDescent="0.25">
      <c r="F74" s="71">
        <v>8</v>
      </c>
      <c r="H74" s="71">
        <v>9</v>
      </c>
      <c r="I74" s="71" t="s">
        <v>877</v>
      </c>
      <c r="J74" s="71" t="s">
        <v>878</v>
      </c>
    </row>
    <row r="75" spans="6:10" x14ac:dyDescent="0.25">
      <c r="F75" s="71">
        <v>8</v>
      </c>
      <c r="H75" s="71">
        <v>10</v>
      </c>
      <c r="I75" s="71" t="s">
        <v>879</v>
      </c>
      <c r="J75" s="71" t="s">
        <v>880</v>
      </c>
    </row>
    <row r="76" spans="6:10" x14ac:dyDescent="0.25">
      <c r="F76" s="71">
        <v>10</v>
      </c>
      <c r="H76" s="71">
        <v>1</v>
      </c>
      <c r="I76" s="71" t="s">
        <v>881</v>
      </c>
      <c r="J76" s="71" t="s">
        <v>882</v>
      </c>
    </row>
    <row r="77" spans="6:10" x14ac:dyDescent="0.25">
      <c r="F77" s="71">
        <v>10</v>
      </c>
      <c r="H77" s="71">
        <v>2</v>
      </c>
      <c r="I77" s="71" t="s">
        <v>883</v>
      </c>
      <c r="J77" s="71" t="s">
        <v>884</v>
      </c>
    </row>
    <row r="78" spans="6:10" x14ac:dyDescent="0.25">
      <c r="F78" s="71">
        <v>10</v>
      </c>
      <c r="H78" s="71">
        <v>3</v>
      </c>
      <c r="I78" s="71" t="s">
        <v>885</v>
      </c>
      <c r="J78" s="71" t="s">
        <v>886</v>
      </c>
    </row>
    <row r="79" spans="6:10" x14ac:dyDescent="0.25">
      <c r="F79" s="71">
        <v>12</v>
      </c>
      <c r="H79" s="71">
        <v>1</v>
      </c>
      <c r="I79" s="71" t="s">
        <v>887</v>
      </c>
      <c r="J79" s="71" t="s">
        <v>888</v>
      </c>
    </row>
    <row r="80" spans="6:10" x14ac:dyDescent="0.25">
      <c r="F80" s="71">
        <v>12</v>
      </c>
      <c r="H80" s="71">
        <v>2</v>
      </c>
      <c r="I80" s="71" t="s">
        <v>889</v>
      </c>
      <c r="J80" s="71" t="s">
        <v>890</v>
      </c>
    </row>
    <row r="81" spans="6:10" x14ac:dyDescent="0.25">
      <c r="F81" s="71">
        <v>12</v>
      </c>
      <c r="H81" s="71">
        <v>3</v>
      </c>
      <c r="I81" s="71" t="s">
        <v>891</v>
      </c>
      <c r="J81" s="71" t="s">
        <v>892</v>
      </c>
    </row>
    <row r="82" spans="6:10" x14ac:dyDescent="0.25">
      <c r="F82" s="71">
        <v>12</v>
      </c>
      <c r="H82" s="71">
        <v>4</v>
      </c>
      <c r="I82" s="71" t="s">
        <v>893</v>
      </c>
      <c r="J82" s="71" t="s">
        <v>894</v>
      </c>
    </row>
    <row r="83" spans="6:10" x14ac:dyDescent="0.25">
      <c r="F83" s="71">
        <v>12</v>
      </c>
      <c r="H83" s="71">
        <v>5</v>
      </c>
      <c r="I83" s="71" t="s">
        <v>895</v>
      </c>
      <c r="J83" s="71" t="s">
        <v>896</v>
      </c>
    </row>
    <row r="84" spans="6:10" x14ac:dyDescent="0.25">
      <c r="F84" s="71">
        <v>13</v>
      </c>
      <c r="H84" s="71">
        <v>1</v>
      </c>
      <c r="I84" s="71" t="s">
        <v>897</v>
      </c>
      <c r="J84" s="71" t="s">
        <v>898</v>
      </c>
    </row>
    <row r="85" spans="6:10" x14ac:dyDescent="0.25">
      <c r="F85" s="71">
        <v>13</v>
      </c>
      <c r="H85" s="71">
        <v>2</v>
      </c>
      <c r="I85" s="71" t="s">
        <v>899</v>
      </c>
      <c r="J85" s="71" t="s">
        <v>900</v>
      </c>
    </row>
    <row r="86" spans="6:10" x14ac:dyDescent="0.25">
      <c r="F86" s="71">
        <v>13</v>
      </c>
      <c r="H86" s="71">
        <v>3</v>
      </c>
      <c r="I86" s="71" t="s">
        <v>901</v>
      </c>
      <c r="J86" s="71" t="s">
        <v>902</v>
      </c>
    </row>
    <row r="87" spans="6:10" x14ac:dyDescent="0.25">
      <c r="F87" s="71">
        <v>13</v>
      </c>
      <c r="H87" s="71">
        <v>4</v>
      </c>
      <c r="I87" s="71" t="s">
        <v>887</v>
      </c>
      <c r="J87" s="71" t="s">
        <v>903</v>
      </c>
    </row>
    <row r="88" spans="6:10" x14ac:dyDescent="0.25">
      <c r="F88" s="71">
        <v>14</v>
      </c>
      <c r="H88" s="71">
        <v>3</v>
      </c>
      <c r="I88" s="71" t="s">
        <v>904</v>
      </c>
      <c r="J88" s="71" t="s">
        <v>905</v>
      </c>
    </row>
    <row r="89" spans="6:10" x14ac:dyDescent="0.25">
      <c r="F89" s="71">
        <v>14</v>
      </c>
      <c r="H89" s="71">
        <v>4</v>
      </c>
      <c r="I89" s="71" t="s">
        <v>906</v>
      </c>
      <c r="J89" s="71" t="s">
        <v>907</v>
      </c>
    </row>
    <row r="90" spans="6:10" x14ac:dyDescent="0.25">
      <c r="F90" s="71">
        <v>14</v>
      </c>
      <c r="H90" s="71">
        <v>5</v>
      </c>
      <c r="I90" s="71" t="s">
        <v>801</v>
      </c>
      <c r="J90" s="71" t="s">
        <v>908</v>
      </c>
    </row>
    <row r="91" spans="6:10" x14ac:dyDescent="0.25">
      <c r="F91" s="71">
        <v>14</v>
      </c>
      <c r="H91" s="71">
        <v>6</v>
      </c>
      <c r="I91" s="71" t="s">
        <v>805</v>
      </c>
      <c r="J91" s="71" t="s">
        <v>909</v>
      </c>
    </row>
    <row r="92" spans="6:10" x14ac:dyDescent="0.25">
      <c r="F92" s="71">
        <v>14</v>
      </c>
      <c r="H92" s="71">
        <v>2</v>
      </c>
      <c r="I92" s="71" t="s">
        <v>910</v>
      </c>
      <c r="J92" s="71" t="s">
        <v>911</v>
      </c>
    </row>
    <row r="93" spans="6:10" x14ac:dyDescent="0.25">
      <c r="F93" s="71">
        <v>14</v>
      </c>
      <c r="H93" s="71">
        <v>7</v>
      </c>
      <c r="I93" s="71" t="s">
        <v>912</v>
      </c>
      <c r="J93" s="71" t="s">
        <v>913</v>
      </c>
    </row>
    <row r="94" spans="6:10" x14ac:dyDescent="0.25">
      <c r="F94" s="71">
        <v>14</v>
      </c>
      <c r="H94" s="71">
        <v>1</v>
      </c>
      <c r="I94" s="71" t="s">
        <v>815</v>
      </c>
      <c r="J94" s="71" t="s">
        <v>914</v>
      </c>
    </row>
    <row r="95" spans="6:10" x14ac:dyDescent="0.25">
      <c r="F95" s="71">
        <v>14</v>
      </c>
      <c r="H95" s="71">
        <v>8</v>
      </c>
      <c r="I95" s="71" t="s">
        <v>818</v>
      </c>
      <c r="J95" s="71" t="s">
        <v>915</v>
      </c>
    </row>
    <row r="96" spans="6:10" x14ac:dyDescent="0.25">
      <c r="F96" s="71">
        <v>14</v>
      </c>
      <c r="H96" s="71">
        <v>9</v>
      </c>
      <c r="I96" s="71" t="s">
        <v>916</v>
      </c>
      <c r="J96" s="71" t="s">
        <v>917</v>
      </c>
    </row>
    <row r="97" spans="6:10" x14ac:dyDescent="0.25">
      <c r="F97" s="71">
        <v>17</v>
      </c>
      <c r="H97" s="71">
        <v>3</v>
      </c>
      <c r="I97" s="71" t="s">
        <v>918</v>
      </c>
      <c r="J97" s="71" t="s">
        <v>919</v>
      </c>
    </row>
    <row r="98" spans="6:10" x14ac:dyDescent="0.25">
      <c r="F98" s="71">
        <v>17</v>
      </c>
      <c r="H98" s="71">
        <v>4</v>
      </c>
      <c r="I98" s="71" t="s">
        <v>920</v>
      </c>
      <c r="J98" s="71" t="s">
        <v>921</v>
      </c>
    </row>
    <row r="99" spans="6:10" x14ac:dyDescent="0.25">
      <c r="F99" s="71">
        <v>17</v>
      </c>
      <c r="H99" s="71">
        <v>5</v>
      </c>
      <c r="I99" s="71" t="s">
        <v>922</v>
      </c>
      <c r="J99" s="71" t="s">
        <v>923</v>
      </c>
    </row>
    <row r="100" spans="6:10" x14ac:dyDescent="0.25">
      <c r="F100" s="71">
        <v>17</v>
      </c>
      <c r="H100" s="71">
        <v>6</v>
      </c>
      <c r="I100" s="71" t="s">
        <v>924</v>
      </c>
      <c r="J100" s="71" t="s">
        <v>925</v>
      </c>
    </row>
    <row r="101" spans="6:10" x14ac:dyDescent="0.25">
      <c r="F101" s="71">
        <v>17</v>
      </c>
      <c r="H101" s="71">
        <v>2</v>
      </c>
      <c r="I101" s="71" t="s">
        <v>926</v>
      </c>
      <c r="J101" s="71" t="s">
        <v>927</v>
      </c>
    </row>
    <row r="102" spans="6:10" x14ac:dyDescent="0.25">
      <c r="F102" s="71">
        <v>17</v>
      </c>
      <c r="H102" s="71">
        <v>7</v>
      </c>
      <c r="I102" s="71" t="s">
        <v>928</v>
      </c>
      <c r="J102" s="71" t="s">
        <v>929</v>
      </c>
    </row>
    <row r="103" spans="6:10" x14ac:dyDescent="0.25">
      <c r="F103" s="71">
        <v>17</v>
      </c>
      <c r="H103" s="71">
        <v>8</v>
      </c>
      <c r="I103" s="71" t="s">
        <v>930</v>
      </c>
      <c r="J103" s="71" t="s">
        <v>931</v>
      </c>
    </row>
    <row r="104" spans="6:10" x14ac:dyDescent="0.25">
      <c r="F104" s="71">
        <v>17</v>
      </c>
      <c r="H104" s="71">
        <v>9</v>
      </c>
      <c r="I104" s="71" t="s">
        <v>932</v>
      </c>
      <c r="J104" s="71" t="s">
        <v>933</v>
      </c>
    </row>
    <row r="105" spans="6:10" x14ac:dyDescent="0.25">
      <c r="F105" s="71">
        <v>17</v>
      </c>
      <c r="H105" s="71">
        <v>1</v>
      </c>
      <c r="I105" s="71" t="s">
        <v>934</v>
      </c>
      <c r="J105" s="71" t="s">
        <v>935</v>
      </c>
    </row>
    <row r="106" spans="6:10" x14ac:dyDescent="0.25">
      <c r="F106" s="71">
        <v>17</v>
      </c>
      <c r="H106" s="71">
        <v>10</v>
      </c>
      <c r="I106" s="71" t="s">
        <v>936</v>
      </c>
      <c r="J106" s="71" t="s">
        <v>937</v>
      </c>
    </row>
    <row r="107" spans="6:10" x14ac:dyDescent="0.25">
      <c r="F107" s="71">
        <v>18</v>
      </c>
      <c r="H107" s="71">
        <v>1</v>
      </c>
      <c r="I107" s="71" t="s">
        <v>938</v>
      </c>
      <c r="J107" s="71" t="s">
        <v>939</v>
      </c>
    </row>
    <row r="108" spans="6:10" x14ac:dyDescent="0.25">
      <c r="F108" s="71">
        <v>18</v>
      </c>
      <c r="H108" s="71">
        <v>2</v>
      </c>
      <c r="I108" s="71" t="s">
        <v>940</v>
      </c>
      <c r="J108" s="71" t="s">
        <v>941</v>
      </c>
    </row>
    <row r="109" spans="6:10" x14ac:dyDescent="0.25">
      <c r="F109" s="71">
        <v>18</v>
      </c>
      <c r="H109" s="71">
        <v>3</v>
      </c>
      <c r="I109" s="71" t="s">
        <v>942</v>
      </c>
      <c r="J109" s="71" t="s">
        <v>943</v>
      </c>
    </row>
    <row r="110" spans="6:10" x14ac:dyDescent="0.25">
      <c r="F110" s="71">
        <v>18</v>
      </c>
      <c r="H110" s="71">
        <v>4</v>
      </c>
      <c r="I110" s="71" t="s">
        <v>944</v>
      </c>
      <c r="J110" s="71" t="s">
        <v>945</v>
      </c>
    </row>
    <row r="111" spans="6:10" x14ac:dyDescent="0.25">
      <c r="F111" s="71">
        <v>18</v>
      </c>
      <c r="H111" s="71">
        <v>5</v>
      </c>
      <c r="I111" s="71" t="s">
        <v>946</v>
      </c>
      <c r="J111" s="71" t="s">
        <v>947</v>
      </c>
    </row>
    <row r="112" spans="6:10" x14ac:dyDescent="0.25">
      <c r="F112" s="71">
        <v>18</v>
      </c>
      <c r="H112" s="71">
        <v>6</v>
      </c>
      <c r="I112" s="71" t="s">
        <v>948</v>
      </c>
      <c r="J112" s="71" t="s">
        <v>949</v>
      </c>
    </row>
    <row r="113" spans="6:10" x14ac:dyDescent="0.25">
      <c r="F113" s="71">
        <v>18</v>
      </c>
      <c r="H113" s="71">
        <v>7</v>
      </c>
      <c r="I113" s="71" t="s">
        <v>950</v>
      </c>
      <c r="J113" s="71" t="s">
        <v>951</v>
      </c>
    </row>
    <row r="114" spans="6:10" x14ac:dyDescent="0.25">
      <c r="F114" s="71">
        <v>18</v>
      </c>
      <c r="H114" s="71">
        <v>8</v>
      </c>
      <c r="I114" s="71" t="s">
        <v>952</v>
      </c>
      <c r="J114" s="71" t="s">
        <v>953</v>
      </c>
    </row>
    <row r="115" spans="6:10" x14ac:dyDescent="0.25">
      <c r="F115" s="71">
        <v>19</v>
      </c>
      <c r="H115" s="71">
        <v>1</v>
      </c>
      <c r="I115" s="71" t="s">
        <v>954</v>
      </c>
      <c r="J115" s="71" t="s">
        <v>955</v>
      </c>
    </row>
    <row r="116" spans="6:10" x14ac:dyDescent="0.25">
      <c r="F116" s="71">
        <v>19</v>
      </c>
      <c r="H116" s="71">
        <v>2</v>
      </c>
      <c r="I116" s="71" t="s">
        <v>956</v>
      </c>
      <c r="J116" s="71" t="s">
        <v>957</v>
      </c>
    </row>
    <row r="117" spans="6:10" x14ac:dyDescent="0.25">
      <c r="F117" s="71">
        <v>19</v>
      </c>
      <c r="H117" s="71">
        <v>3</v>
      </c>
      <c r="I117" s="71" t="s">
        <v>958</v>
      </c>
      <c r="J117" s="71" t="s">
        <v>959</v>
      </c>
    </row>
    <row r="118" spans="6:10" x14ac:dyDescent="0.25">
      <c r="F118" s="71">
        <v>19</v>
      </c>
      <c r="H118" s="71">
        <v>4</v>
      </c>
      <c r="I118" s="71" t="s">
        <v>960</v>
      </c>
      <c r="J118" s="71" t="s">
        <v>961</v>
      </c>
    </row>
    <row r="119" spans="6:10" x14ac:dyDescent="0.25">
      <c r="F119" s="71">
        <v>19</v>
      </c>
      <c r="H119" s="71">
        <v>5</v>
      </c>
      <c r="I119" s="71" t="s">
        <v>962</v>
      </c>
      <c r="J119" s="71" t="s">
        <v>963</v>
      </c>
    </row>
    <row r="120" spans="6:10" x14ac:dyDescent="0.25">
      <c r="F120" s="71">
        <v>20</v>
      </c>
      <c r="H120" s="71">
        <v>1</v>
      </c>
      <c r="I120" s="71" t="s">
        <v>964</v>
      </c>
      <c r="J120" s="71" t="s">
        <v>965</v>
      </c>
    </row>
    <row r="121" spans="6:10" x14ac:dyDescent="0.25">
      <c r="F121" s="71">
        <v>20</v>
      </c>
      <c r="H121" s="71">
        <v>2</v>
      </c>
      <c r="I121" s="71" t="s">
        <v>966</v>
      </c>
      <c r="J121" s="71" t="s">
        <v>967</v>
      </c>
    </row>
    <row r="122" spans="6:10" x14ac:dyDescent="0.25">
      <c r="F122" s="71">
        <v>20</v>
      </c>
      <c r="H122" s="71">
        <v>3</v>
      </c>
      <c r="I122" s="71" t="s">
        <v>968</v>
      </c>
      <c r="J122" s="71" t="s">
        <v>969</v>
      </c>
    </row>
    <row r="123" spans="6:10" x14ac:dyDescent="0.25">
      <c r="F123" s="71">
        <v>20</v>
      </c>
      <c r="H123" s="71">
        <v>4</v>
      </c>
      <c r="I123" s="71" t="s">
        <v>970</v>
      </c>
      <c r="J123" s="71" t="s">
        <v>971</v>
      </c>
    </row>
    <row r="124" spans="6:10" x14ac:dyDescent="0.25">
      <c r="F124" s="71">
        <v>20</v>
      </c>
      <c r="H124" s="71">
        <v>5</v>
      </c>
      <c r="I124" s="71" t="s">
        <v>972</v>
      </c>
      <c r="J124" s="71" t="s">
        <v>973</v>
      </c>
    </row>
    <row r="125" spans="6:10" x14ac:dyDescent="0.25">
      <c r="F125" s="71">
        <v>20</v>
      </c>
      <c r="H125" s="71">
        <v>6</v>
      </c>
      <c r="I125" s="71" t="s">
        <v>974</v>
      </c>
      <c r="J125" s="71" t="s">
        <v>975</v>
      </c>
    </row>
    <row r="126" spans="6:10" x14ac:dyDescent="0.25">
      <c r="F126" s="71">
        <v>20</v>
      </c>
      <c r="H126" s="71">
        <v>7</v>
      </c>
      <c r="I126" s="71" t="s">
        <v>976</v>
      </c>
      <c r="J126" s="71" t="s">
        <v>977</v>
      </c>
    </row>
    <row r="127" spans="6:10" x14ac:dyDescent="0.25">
      <c r="F127" s="71">
        <v>20</v>
      </c>
      <c r="H127" s="71">
        <v>8</v>
      </c>
      <c r="I127" s="71" t="s">
        <v>978</v>
      </c>
      <c r="J127" s="71" t="s">
        <v>979</v>
      </c>
    </row>
    <row r="128" spans="6:10" x14ac:dyDescent="0.25">
      <c r="F128" s="71">
        <v>20</v>
      </c>
      <c r="H128" s="71">
        <v>9</v>
      </c>
      <c r="I128" s="71" t="s">
        <v>980</v>
      </c>
      <c r="J128" s="71" t="s">
        <v>981</v>
      </c>
    </row>
    <row r="129" spans="6:10" x14ac:dyDescent="0.25">
      <c r="F129" s="71">
        <v>20</v>
      </c>
      <c r="H129" s="71">
        <v>10</v>
      </c>
      <c r="I129" s="71" t="s">
        <v>982</v>
      </c>
      <c r="J129" s="71" t="s">
        <v>983</v>
      </c>
    </row>
    <row r="130" spans="6:10" x14ac:dyDescent="0.25">
      <c r="F130" s="71">
        <v>20</v>
      </c>
      <c r="H130" s="71">
        <v>11</v>
      </c>
      <c r="I130" s="71" t="s">
        <v>984</v>
      </c>
      <c r="J130" s="71" t="s">
        <v>985</v>
      </c>
    </row>
    <row r="131" spans="6:10" x14ac:dyDescent="0.25">
      <c r="F131" s="71">
        <v>20</v>
      </c>
      <c r="H131" s="71">
        <v>12</v>
      </c>
      <c r="I131" s="71" t="s">
        <v>986</v>
      </c>
      <c r="J131" s="71" t="s">
        <v>987</v>
      </c>
    </row>
    <row r="132" spans="6:10" x14ac:dyDescent="0.25">
      <c r="F132" s="71">
        <v>20</v>
      </c>
      <c r="H132" s="71">
        <v>13</v>
      </c>
      <c r="I132" s="71" t="s">
        <v>988</v>
      </c>
      <c r="J132" s="71" t="s">
        <v>989</v>
      </c>
    </row>
    <row r="133" spans="6:10" x14ac:dyDescent="0.25">
      <c r="F133" s="71">
        <v>20</v>
      </c>
      <c r="H133" s="71">
        <v>14</v>
      </c>
      <c r="I133" s="71" t="s">
        <v>990</v>
      </c>
      <c r="J133" s="71" t="s">
        <v>991</v>
      </c>
    </row>
    <row r="134" spans="6:10" x14ac:dyDescent="0.25">
      <c r="F134" s="71">
        <v>20</v>
      </c>
      <c r="H134" s="71">
        <v>15</v>
      </c>
      <c r="I134" s="71" t="s">
        <v>992</v>
      </c>
      <c r="J134" s="71" t="s">
        <v>993</v>
      </c>
    </row>
    <row r="135" spans="6:10" x14ac:dyDescent="0.25">
      <c r="F135" s="71">
        <v>20</v>
      </c>
      <c r="H135" s="71">
        <v>16</v>
      </c>
      <c r="I135" s="71" t="s">
        <v>994</v>
      </c>
      <c r="J135" s="71" t="s">
        <v>995</v>
      </c>
    </row>
    <row r="136" spans="6:10" x14ac:dyDescent="0.25">
      <c r="F136" s="71">
        <v>21</v>
      </c>
      <c r="H136" s="71">
        <v>1</v>
      </c>
      <c r="I136" s="71" t="s">
        <v>996</v>
      </c>
      <c r="J136" s="71" t="s">
        <v>997</v>
      </c>
    </row>
    <row r="137" spans="6:10" x14ac:dyDescent="0.25">
      <c r="F137" s="71">
        <v>21</v>
      </c>
      <c r="H137" s="71">
        <v>2</v>
      </c>
      <c r="I137" s="71" t="s">
        <v>998</v>
      </c>
      <c r="J137" s="71" t="s">
        <v>999</v>
      </c>
    </row>
    <row r="138" spans="6:10" x14ac:dyDescent="0.25">
      <c r="F138" s="71">
        <v>21</v>
      </c>
      <c r="H138" s="71">
        <v>3</v>
      </c>
      <c r="I138" s="71" t="s">
        <v>1000</v>
      </c>
      <c r="J138" s="71" t="s">
        <v>1001</v>
      </c>
    </row>
    <row r="139" spans="6:10" x14ac:dyDescent="0.25">
      <c r="F139" s="71">
        <v>21</v>
      </c>
      <c r="H139" s="71">
        <v>4</v>
      </c>
      <c r="I139" s="71" t="s">
        <v>1002</v>
      </c>
      <c r="J139" s="71" t="s">
        <v>1003</v>
      </c>
    </row>
    <row r="140" spans="6:10" x14ac:dyDescent="0.25">
      <c r="F140" s="71">
        <v>21</v>
      </c>
      <c r="H140" s="71">
        <v>5</v>
      </c>
      <c r="I140" s="71" t="s">
        <v>1004</v>
      </c>
      <c r="J140" s="71" t="s">
        <v>1005</v>
      </c>
    </row>
    <row r="141" spans="6:10" x14ac:dyDescent="0.25">
      <c r="F141" s="71">
        <v>21</v>
      </c>
      <c r="H141" s="71">
        <v>6</v>
      </c>
      <c r="I141" s="71" t="s">
        <v>1006</v>
      </c>
      <c r="J141" s="71" t="s">
        <v>1007</v>
      </c>
    </row>
    <row r="142" spans="6:10" x14ac:dyDescent="0.25">
      <c r="F142" s="71">
        <v>21</v>
      </c>
      <c r="H142" s="71">
        <v>7</v>
      </c>
      <c r="I142" s="71" t="s">
        <v>1008</v>
      </c>
      <c r="J142" s="71" t="s">
        <v>1009</v>
      </c>
    </row>
    <row r="143" spans="6:10" x14ac:dyDescent="0.25">
      <c r="F143" s="71">
        <v>21</v>
      </c>
      <c r="H143" s="71">
        <v>8</v>
      </c>
      <c r="I143" s="71" t="s">
        <v>1010</v>
      </c>
      <c r="J143" s="71" t="s">
        <v>1011</v>
      </c>
    </row>
    <row r="144" spans="6:10" x14ac:dyDescent="0.25">
      <c r="F144" s="71">
        <v>21</v>
      </c>
      <c r="H144" s="71">
        <v>9</v>
      </c>
      <c r="I144" s="71" t="s">
        <v>1012</v>
      </c>
      <c r="J144" s="71" t="s">
        <v>1013</v>
      </c>
    </row>
    <row r="145" spans="6:10" x14ac:dyDescent="0.25">
      <c r="F145" s="71">
        <v>21</v>
      </c>
      <c r="H145" s="71">
        <v>10</v>
      </c>
      <c r="I145" s="71" t="s">
        <v>1014</v>
      </c>
      <c r="J145" s="71" t="s">
        <v>1015</v>
      </c>
    </row>
    <row r="146" spans="6:10" x14ac:dyDescent="0.25">
      <c r="F146" s="71">
        <v>21</v>
      </c>
      <c r="H146" s="71">
        <v>11</v>
      </c>
      <c r="I146" s="71" t="s">
        <v>1016</v>
      </c>
      <c r="J146" s="71" t="s">
        <v>1017</v>
      </c>
    </row>
    <row r="147" spans="6:10" x14ac:dyDescent="0.25">
      <c r="F147" s="71">
        <v>21</v>
      </c>
      <c r="H147" s="71">
        <v>12</v>
      </c>
      <c r="I147" s="71" t="s">
        <v>1018</v>
      </c>
      <c r="J147" s="71" t="s">
        <v>1019</v>
      </c>
    </row>
    <row r="148" spans="6:10" x14ac:dyDescent="0.25">
      <c r="F148" s="71">
        <v>21</v>
      </c>
      <c r="H148" s="71">
        <v>13</v>
      </c>
      <c r="I148" s="71" t="s">
        <v>1020</v>
      </c>
      <c r="J148" s="71" t="s">
        <v>1021</v>
      </c>
    </row>
    <row r="149" spans="6:10" x14ac:dyDescent="0.25">
      <c r="F149" s="71">
        <v>21</v>
      </c>
      <c r="H149" s="71">
        <v>14</v>
      </c>
      <c r="I149" s="71" t="s">
        <v>1022</v>
      </c>
      <c r="J149" s="71" t="s">
        <v>1023</v>
      </c>
    </row>
    <row r="150" spans="6:10" x14ac:dyDescent="0.25">
      <c r="F150" s="71">
        <v>22</v>
      </c>
      <c r="H150" s="71">
        <v>1</v>
      </c>
      <c r="I150" s="71" t="s">
        <v>1024</v>
      </c>
      <c r="J150" s="71" t="s">
        <v>1025</v>
      </c>
    </row>
    <row r="151" spans="6:10" x14ac:dyDescent="0.25">
      <c r="F151" s="71">
        <v>22</v>
      </c>
      <c r="H151" s="71">
        <v>2</v>
      </c>
      <c r="I151" s="71" t="s">
        <v>1026</v>
      </c>
      <c r="J151" s="71" t="s">
        <v>1027</v>
      </c>
    </row>
    <row r="152" spans="6:10" x14ac:dyDescent="0.25">
      <c r="F152" s="71">
        <v>23</v>
      </c>
      <c r="H152" s="71">
        <v>1</v>
      </c>
      <c r="I152" s="71" t="s">
        <v>1028</v>
      </c>
      <c r="J152" s="71" t="s">
        <v>1029</v>
      </c>
    </row>
    <row r="153" spans="6:10" x14ac:dyDescent="0.25">
      <c r="F153" s="71">
        <v>23</v>
      </c>
      <c r="H153" s="71">
        <v>2</v>
      </c>
      <c r="I153" s="71" t="s">
        <v>1030</v>
      </c>
      <c r="J153" s="71" t="s">
        <v>1031</v>
      </c>
    </row>
    <row r="154" spans="6:10" x14ac:dyDescent="0.25">
      <c r="F154" s="71">
        <v>23</v>
      </c>
      <c r="H154" s="71">
        <v>3</v>
      </c>
      <c r="I154" s="71" t="s">
        <v>1032</v>
      </c>
      <c r="J154" s="71" t="s">
        <v>1033</v>
      </c>
    </row>
    <row r="155" spans="6:10" x14ac:dyDescent="0.25">
      <c r="F155" s="71">
        <v>23</v>
      </c>
      <c r="H155" s="71">
        <v>4</v>
      </c>
      <c r="I155" s="71" t="s">
        <v>1034</v>
      </c>
      <c r="J155" s="71" t="s">
        <v>1035</v>
      </c>
    </row>
    <row r="156" spans="6:10" x14ac:dyDescent="0.25">
      <c r="F156" s="71">
        <v>23</v>
      </c>
      <c r="H156" s="71">
        <v>5</v>
      </c>
      <c r="I156" s="71" t="s">
        <v>1036</v>
      </c>
      <c r="J156" s="71" t="s">
        <v>1037</v>
      </c>
    </row>
    <row r="157" spans="6:10" x14ac:dyDescent="0.25">
      <c r="F157" s="71">
        <v>23</v>
      </c>
      <c r="H157" s="71">
        <v>6</v>
      </c>
      <c r="I157" s="71" t="s">
        <v>1038</v>
      </c>
      <c r="J157" s="71" t="s">
        <v>1039</v>
      </c>
    </row>
    <row r="158" spans="6:10" x14ac:dyDescent="0.25">
      <c r="F158" s="71">
        <v>24</v>
      </c>
      <c r="H158" s="71">
        <v>1</v>
      </c>
      <c r="I158" s="71" t="s">
        <v>893</v>
      </c>
      <c r="J158" s="71" t="s">
        <v>1040</v>
      </c>
    </row>
    <row r="159" spans="6:10" x14ac:dyDescent="0.25">
      <c r="F159" s="71">
        <v>24</v>
      </c>
      <c r="H159" s="71">
        <v>2</v>
      </c>
      <c r="I159" s="71" t="s">
        <v>1041</v>
      </c>
      <c r="J159" s="71" t="s">
        <v>1042</v>
      </c>
    </row>
    <row r="160" spans="6:10" x14ac:dyDescent="0.25">
      <c r="F160" s="71">
        <v>24</v>
      </c>
      <c r="H160" s="71">
        <v>3</v>
      </c>
      <c r="I160" s="71" t="s">
        <v>1043</v>
      </c>
      <c r="J160" s="71" t="s">
        <v>1044</v>
      </c>
    </row>
    <row r="161" spans="1:12" x14ac:dyDescent="0.25">
      <c r="F161" s="71">
        <v>24</v>
      </c>
      <c r="H161" s="71">
        <v>4</v>
      </c>
      <c r="I161" s="71" t="s">
        <v>895</v>
      </c>
      <c r="J161" s="71" t="s">
        <v>1045</v>
      </c>
    </row>
    <row r="162" spans="1:12" x14ac:dyDescent="0.25">
      <c r="F162" s="71">
        <v>24</v>
      </c>
      <c r="H162" s="71">
        <v>5</v>
      </c>
      <c r="I162" s="71" t="s">
        <v>1046</v>
      </c>
      <c r="J162" s="71" t="s">
        <v>1047</v>
      </c>
    </row>
    <row r="163" spans="1:12" x14ac:dyDescent="0.25">
      <c r="F163" s="71">
        <v>25</v>
      </c>
      <c r="H163" s="71">
        <v>1</v>
      </c>
      <c r="I163" s="71" t="s">
        <v>838</v>
      </c>
      <c r="J163" s="71" t="s">
        <v>1048</v>
      </c>
    </row>
    <row r="164" spans="1:12" x14ac:dyDescent="0.25">
      <c r="F164" s="71">
        <v>25</v>
      </c>
      <c r="H164" s="71">
        <v>2</v>
      </c>
      <c r="I164" s="71" t="s">
        <v>840</v>
      </c>
      <c r="J164" s="71" t="s">
        <v>1049</v>
      </c>
    </row>
    <row r="165" spans="1:12" x14ac:dyDescent="0.25">
      <c r="F165" s="71">
        <v>25</v>
      </c>
      <c r="H165" s="71">
        <v>3</v>
      </c>
      <c r="I165" s="71" t="s">
        <v>842</v>
      </c>
      <c r="J165" s="71" t="s">
        <v>1050</v>
      </c>
    </row>
    <row r="166" spans="1:12" x14ac:dyDescent="0.25">
      <c r="F166" s="71">
        <v>25</v>
      </c>
      <c r="H166" s="71">
        <v>4</v>
      </c>
      <c r="I166" s="71" t="s">
        <v>844</v>
      </c>
      <c r="J166" s="71" t="s">
        <v>1051</v>
      </c>
    </row>
    <row r="167" spans="1:12" x14ac:dyDescent="0.25">
      <c r="F167" s="71">
        <v>25</v>
      </c>
      <c r="H167" s="71">
        <v>5</v>
      </c>
      <c r="I167" s="71" t="s">
        <v>846</v>
      </c>
      <c r="J167" s="71" t="s">
        <v>1052</v>
      </c>
    </row>
    <row r="168" spans="1:12" x14ac:dyDescent="0.25">
      <c r="F168" s="71">
        <v>25</v>
      </c>
      <c r="H168" s="71">
        <v>6</v>
      </c>
      <c r="I168" s="71" t="s">
        <v>848</v>
      </c>
      <c r="J168" s="71" t="s">
        <v>1053</v>
      </c>
    </row>
    <row r="171" spans="1:12" ht="51.75" customHeight="1" x14ac:dyDescent="0.25">
      <c r="A171"/>
      <c r="B171"/>
      <c r="C171"/>
      <c r="D171" s="204" t="s">
        <v>1054</v>
      </c>
      <c r="E171" s="204"/>
      <c r="F171" s="204"/>
      <c r="G171" s="204" t="s">
        <v>1055</v>
      </c>
      <c r="H171" s="204" t="s">
        <v>1056</v>
      </c>
      <c r="I171" s="204" t="s">
        <v>1057</v>
      </c>
      <c r="J171" s="205" t="s">
        <v>1058</v>
      </c>
      <c r="K171" s="204" t="s">
        <v>1108</v>
      </c>
    </row>
    <row r="172" spans="1:12" x14ac:dyDescent="0.25">
      <c r="D172" s="206" t="s">
        <v>101</v>
      </c>
      <c r="E172" s="207" t="e">
        <f>IF(F175&gt;0,F172/F175,0)</f>
        <v>#VALUE!</v>
      </c>
      <c r="F172" s="2" t="str">
        <f>IF(Förvaltningsplan!F100&gt;0,Förvaltningsplan!F100,"")</f>
        <v/>
      </c>
      <c r="G172" s="208" t="e">
        <f>G175*E172</f>
        <v>#VALUE!</v>
      </c>
      <c r="H172" s="208" t="e">
        <f>IF(Förvaltningsplan!E79&gt;0,Förvaltningsplan!E79,0)</f>
        <v>#DIV/0!</v>
      </c>
      <c r="I172" s="208" t="e">
        <f>G172-H172</f>
        <v>#VALUE!</v>
      </c>
      <c r="J172" s="209" t="e">
        <f>IF(I172&gt;0,I172/$I$175,0)</f>
        <v>#VALUE!</v>
      </c>
      <c r="K172" s="206"/>
    </row>
    <row r="173" spans="1:12" x14ac:dyDescent="0.25">
      <c r="D173" s="206" t="s">
        <v>177</v>
      </c>
      <c r="E173" s="207" t="e">
        <f>IF(F175&gt;0,F173/F175,0)</f>
        <v>#VALUE!</v>
      </c>
      <c r="F173" s="2" t="e">
        <f>IF(Förvaltningsplan!F100&gt;0,1-Förvaltningsplan!F100,"")</f>
        <v>#VALUE!</v>
      </c>
      <c r="G173" s="208" t="e">
        <f>G175*E173</f>
        <v>#VALUE!</v>
      </c>
      <c r="H173" s="208" t="e">
        <f>IF(Förvaltningsplan!E80&gt;0,Förvaltningsplan!E80,0)</f>
        <v>#DIV/0!</v>
      </c>
      <c r="I173" s="208" t="e">
        <f>G173-H173</f>
        <v>#VALUE!</v>
      </c>
      <c r="J173" s="209" t="e">
        <f>IF(I173&gt;0,I173/$I$175,0)</f>
        <v>#VALUE!</v>
      </c>
      <c r="K173" s="206"/>
    </row>
    <row r="174" spans="1:12" x14ac:dyDescent="0.25">
      <c r="D174" s="206" t="s">
        <v>104</v>
      </c>
      <c r="E174" s="207" t="e">
        <f>IF(F175&gt;0,F174/F175,0)</f>
        <v>#VALUE!</v>
      </c>
      <c r="F174" s="2" t="e">
        <f>IF(Förvaltningsplan!F99&gt;0,F173*Förvaltningsplan!F99,"")</f>
        <v>#VALUE!</v>
      </c>
      <c r="G174" s="65" t="e">
        <f>G175*E174</f>
        <v>#VALUE!</v>
      </c>
      <c r="H174" s="65" t="e">
        <f>IF(Förvaltningsplan!E81&gt;0,Förvaltningsplan!E81,0)</f>
        <v>#DIV/0!</v>
      </c>
      <c r="I174" s="65" t="e">
        <f>G174-H174</f>
        <v>#VALUE!</v>
      </c>
      <c r="J174" s="64" t="e">
        <f>IF(I174&gt;0,I174/$I$175,0)</f>
        <v>#VALUE!</v>
      </c>
      <c r="K174" s="206"/>
    </row>
    <row r="175" spans="1:12" x14ac:dyDescent="0.25">
      <c r="D175" s="206" t="s">
        <v>178</v>
      </c>
      <c r="E175" s="207" t="e">
        <f>SUM(E172:E174)</f>
        <v>#VALUE!</v>
      </c>
      <c r="F175" s="2" t="e">
        <f>SUM(F172:F174)</f>
        <v>#VALUE!</v>
      </c>
      <c r="G175" s="208" t="e">
        <f>(1+E177)*Förvaltningsplan!F147</f>
        <v>#VALUE!</v>
      </c>
      <c r="H175" s="208" t="e">
        <f>SUM(H172:H174)</f>
        <v>#DIV/0!</v>
      </c>
      <c r="I175" s="208" t="e">
        <f>SUM(I172:I174)</f>
        <v>#VALUE!</v>
      </c>
      <c r="J175" s="209" t="e">
        <f>IF(I175&gt;0,I175/$I$175,0)</f>
        <v>#VALUE!</v>
      </c>
      <c r="K175" s="206" t="e">
        <f>H175/G175</f>
        <v>#DIV/0!</v>
      </c>
      <c r="L175" t="e">
        <f>H175/I175</f>
        <v>#DIV/0!</v>
      </c>
    </row>
    <row r="176" spans="1:12" x14ac:dyDescent="0.25">
      <c r="D176" s="204" t="s">
        <v>1057</v>
      </c>
      <c r="E176" s="206"/>
      <c r="F176" s="210"/>
      <c r="G176" s="206"/>
      <c r="H176" s="211"/>
      <c r="I176" s="211"/>
      <c r="J176" s="211"/>
      <c r="K176" s="211"/>
    </row>
    <row r="177" spans="4:11" x14ac:dyDescent="0.25">
      <c r="D177" s="206" t="s">
        <v>1109</v>
      </c>
      <c r="E177" s="212" t="e">
        <f>E174</f>
        <v>#VALUE!</v>
      </c>
      <c r="F177" s="210"/>
      <c r="G177" s="206" t="s">
        <v>1059</v>
      </c>
      <c r="H177" s="206"/>
      <c r="I177" s="206"/>
      <c r="J177" s="206"/>
      <c r="K177" s="206"/>
    </row>
    <row r="178" spans="4:11" x14ac:dyDescent="0.25">
      <c r="D178" s="206" t="s">
        <v>1060</v>
      </c>
      <c r="E178" s="207" t="str">
        <f>IF(Förvaltningsplan!D88&gt;0,Förvaltningsplan!D88,0)</f>
        <v/>
      </c>
      <c r="F178" s="206"/>
      <c r="G178" s="206"/>
      <c r="H178" s="206"/>
      <c r="I178" s="206"/>
      <c r="J178" s="206"/>
      <c r="K178" s="206"/>
    </row>
    <row r="179" spans="4:11" x14ac:dyDescent="0.25">
      <c r="D179" s="206" t="s">
        <v>1061</v>
      </c>
      <c r="E179" s="207" t="e">
        <f>IF(Förvaltningsplan!D88&gt;0,1-E178,0)</f>
        <v>#VALUE!</v>
      </c>
      <c r="F179" s="206"/>
      <c r="G179" s="206"/>
      <c r="H179" s="206"/>
      <c r="I179" s="206"/>
      <c r="J179" s="206"/>
      <c r="K179" s="206"/>
    </row>
    <row r="180" spans="4:11" x14ac:dyDescent="0.25">
      <c r="D180" s="206" t="s">
        <v>1062</v>
      </c>
      <c r="E180" s="207" t="str">
        <f>IF(Förvaltningsplan!D89&gt;0,Förvaltningsplan!D89,0)</f>
        <v/>
      </c>
      <c r="F180" s="206"/>
      <c r="G180" s="206"/>
      <c r="H180" s="206"/>
      <c r="I180" s="206"/>
      <c r="J180" s="206"/>
      <c r="K180" s="206"/>
    </row>
    <row r="181" spans="4:11" x14ac:dyDescent="0.25">
      <c r="D181" s="206"/>
      <c r="E181" s="206"/>
      <c r="F181" s="206"/>
      <c r="G181" s="206"/>
      <c r="H181" s="206"/>
      <c r="I181" s="206"/>
      <c r="J181" s="206"/>
      <c r="K181" s="206"/>
    </row>
    <row r="182" spans="4:11" x14ac:dyDescent="0.25">
      <c r="D182" s="206" t="s">
        <v>1110</v>
      </c>
    </row>
    <row r="183" spans="4:11" x14ac:dyDescent="0.25">
      <c r="D183" s="206"/>
    </row>
    <row r="184" spans="4:11" x14ac:dyDescent="0.25">
      <c r="D184" s="204"/>
      <c r="E184" s="204"/>
      <c r="F184" s="3"/>
    </row>
    <row r="185" spans="4:11" x14ac:dyDescent="0.25">
      <c r="D185" s="206"/>
      <c r="E185" s="207"/>
      <c r="F185" s="2"/>
    </row>
    <row r="186" spans="4:11" x14ac:dyDescent="0.25">
      <c r="D186" s="206"/>
      <c r="E186" s="207"/>
      <c r="F186" s="2"/>
    </row>
    <row r="187" spans="4:11" x14ac:dyDescent="0.25">
      <c r="D187" s="206"/>
      <c r="E187" s="207"/>
      <c r="F187" s="1"/>
    </row>
    <row r="188" spans="4:11" x14ac:dyDescent="0.25">
      <c r="D188" s="206"/>
      <c r="E188" s="207"/>
      <c r="F188" s="2"/>
    </row>
    <row r="189" spans="4:11" x14ac:dyDescent="0.25">
      <c r="D189" s="206"/>
      <c r="E189" s="201"/>
    </row>
    <row r="190" spans="4:11" x14ac:dyDescent="0.25">
      <c r="D190" s="206"/>
      <c r="E190" s="201"/>
    </row>
    <row r="191" spans="4:11" x14ac:dyDescent="0.25">
      <c r="D191" s="206"/>
      <c r="E191" s="201"/>
    </row>
  </sheetData>
  <sheetProtection password="DB3D" sheet="1" objects="1" scenarios="1"/>
  <autoFilter ref="H19:H168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H36:V45"/>
  <sheetViews>
    <sheetView workbookViewId="0">
      <selection activeCell="H45" sqref="H45 H45"/>
    </sheetView>
  </sheetViews>
  <sheetFormatPr defaultRowHeight="15" x14ac:dyDescent="0.25"/>
  <sheetData>
    <row r="36" spans="8:22" x14ac:dyDescent="0.25">
      <c r="V36" s="71"/>
    </row>
    <row r="45" spans="8:22" x14ac:dyDescent="0.25">
      <c r="H45" s="71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26:H38"/>
  <sheetViews>
    <sheetView workbookViewId="0">
      <selection activeCell="G26" sqref="G26 G26"/>
    </sheetView>
  </sheetViews>
  <sheetFormatPr defaultRowHeight="15" x14ac:dyDescent="0.25"/>
  <sheetData>
    <row r="26" spans="7:7" x14ac:dyDescent="0.25">
      <c r="G26" s="71"/>
    </row>
    <row r="38" spans="8:8" x14ac:dyDescent="0.25">
      <c r="H38" s="71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erienummer xmlns="9c3cd45f-a385-4c2c-b6ea-620ebfa96eee" xsi:nil="true"/>
    <_x00c5_rtal xmlns="9c3cd45f-a385-4c2c-b6ea-620ebfa96eee" xsi:nil="true"/>
    <L_x00f6_pnummer xmlns="9c3cd45f-a385-4c2c-b6ea-620ebfa96eee" xsi:nil="true"/>
    <PublishingExpirationDate xmlns="http://schemas.microsoft.com/sharepoint/v3" xsi:nil="true"/>
    <F_x00f6_rfattare xmlns="9c3cd45f-a385-4c2c-b6ea-620ebfa96eee" xsi:nil="true"/>
    <PublishingStartDate xmlns="http://schemas.microsoft.com/sharepoint/v3" xsi:nil="true"/>
    <Verksamhet xmlns="9c3cd45f-a385-4c2c-b6ea-620ebfa96eee" xsi:nil="true"/>
    <Beskrivning xmlns="9c3cd45f-a385-4c2c-b6ea-620ebfa96e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0D00AF300D2F4DB62EC6D435750673" ma:contentTypeVersion="7" ma:contentTypeDescription="Skapa ett nytt dokument." ma:contentTypeScope="" ma:versionID="186fe7b360351e0fbcb16fc62534399f">
  <xsd:schema xmlns:xsd="http://www.w3.org/2001/XMLSchema" xmlns:xs="http://www.w3.org/2001/XMLSchema" xmlns:p="http://schemas.microsoft.com/office/2006/metadata/properties" xmlns:ns1="http://schemas.microsoft.com/sharepoint/v3" xmlns:ns2="9c3cd45f-a385-4c2c-b6ea-620ebfa96eee" targetNamespace="http://schemas.microsoft.com/office/2006/metadata/properties" ma:root="true" ma:fieldsID="fcbce6d97d12b2279cb95b9d04d316f1" ns1:_="" ns2:_="">
    <xsd:import namespace="http://schemas.microsoft.com/sharepoint/v3"/>
    <xsd:import namespace="9c3cd45f-a385-4c2c-b6ea-620ebfa96ee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cd45f-a385-4c2c-b6ea-620ebfa96ee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81BE9A-EF5C-4F99-BAF2-F336BB9A2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8AC26-2424-4CAA-B331-92B53B323556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a975797-f638-4fd7-8eb3-752ed44b8d3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0961F9-DE15-4D05-AC0C-A426608DD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Förutsättningar</vt:lpstr>
      <vt:lpstr>NFS 2011-7</vt:lpstr>
      <vt:lpstr>Ärendekort</vt:lpstr>
      <vt:lpstr>Förvaltningsplan</vt:lpstr>
      <vt:lpstr>Utdata</vt:lpstr>
      <vt:lpstr>SourceData</vt:lpstr>
      <vt:lpstr>Faktorer</vt:lpstr>
      <vt:lpstr>2.1.1 Avskjutning</vt:lpstr>
      <vt:lpstr>2.1.2 Älgobs</vt:lpstr>
      <vt:lpstr>2.1.3 Spillningsinventering</vt:lpstr>
      <vt:lpstr>2.1.4 Kalvvikter</vt:lpstr>
      <vt:lpstr>2.2.1 Äbin</vt:lpstr>
      <vt:lpstr>Sammanst spillinv ÄFO</vt:lpstr>
      <vt:lpstr>Inventeringsobjekt</vt:lpstr>
      <vt:lpstr>Skogstillstånd</vt:lpstr>
      <vt:lpstr>Förvaltningsplan!Utskriftsområde</vt:lpstr>
      <vt:lpstr>Välj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Älgförvaltningsplan mall</dc:title>
  <dc:creator>Johan Frisk</dc:creator>
  <cp:lastModifiedBy>Håkansson Josefine</cp:lastModifiedBy>
  <cp:lastPrinted>2018-03-15T14:54:49Z</cp:lastPrinted>
  <dcterms:created xsi:type="dcterms:W3CDTF">2012-03-06T22:57:43Z</dcterms:created>
  <dcterms:modified xsi:type="dcterms:W3CDTF">2019-09-26T09:03:51Z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0x0101004A0D00AF300D2F4DB62EC6D435750673</vt:lpwstr>
  </property>
  <property fmtid="{D5CDD505-2E9C-101B-9397-08002B2CF9AE}" pid="3" name="Responsible">
    <vt:lpwstr/>
  </property>
</Properties>
</file>